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23"/>
  </bookViews>
  <sheets>
    <sheet name="Cover" sheetId="26" r:id="rId1"/>
    <sheet name="Cruscotto" sheetId="18" r:id="rId2"/>
    <sheet name="Caso" sheetId="17" r:id="rId3"/>
    <sheet name="SP Iniziale" sheetId="16" r:id="rId4"/>
    <sheet name="SP" sheetId="1" r:id="rId5"/>
    <sheet name="CE" sheetId="2" r:id="rId6"/>
    <sheet name="Variazioni finanziarie" sheetId="3" r:id="rId7"/>
    <sheet name="Variazioni patrimoniali" sheetId="4" r:id="rId8"/>
    <sheet name="Rendiconto Finanziario" sheetId="19" r:id="rId9"/>
    <sheet name="Rendiconto Finanziario Annuo" sheetId="23" r:id="rId10"/>
    <sheet name="SP_Annuo" sheetId="21" r:id="rId11"/>
    <sheet name="CE_Annuo" sheetId="22" r:id="rId12"/>
    <sheet name="Modulo vendite" sheetId="5" r:id="rId13"/>
    <sheet name="Modulo acquisti" sheetId="7" r:id="rId14"/>
    <sheet name="Modulo costi di gestione" sheetId="8" r:id="rId15"/>
    <sheet name="Modulo personale" sheetId="9" r:id="rId16"/>
    <sheet name="Modulo investimenti" sheetId="10" r:id="rId17"/>
    <sheet name="Modulo IVA" sheetId="11" r:id="rId18"/>
    <sheet name="Modulo Finanziamento" sheetId="12" r:id="rId19"/>
    <sheet name="Modulo Capitale Sociale" sheetId="13" r:id="rId20"/>
    <sheet name="Modulo IRES" sheetId="14" r:id="rId21"/>
    <sheet name="Modulo IRAP" sheetId="15" r:id="rId22"/>
    <sheet name="Elenchi" sheetId="6" r:id="rId23"/>
    <sheet name="DSCR" sheetId="24" r:id="rId24"/>
    <sheet name="LLCR" sheetId="25" r:id="rId25"/>
  </sheets>
  <definedNames>
    <definedName name="aliquote">Elenchi!$A$2:$A$4</definedName>
    <definedName name="dilazione">Elenchi!$B$2:$B$6</definedName>
    <definedName name="immobilizzazioni">Elenchi!$E$2:$E$7</definedName>
    <definedName name="liquidazioneiva">Elenchi!$F$2:$F$3</definedName>
    <definedName name="mesi">Elenchi!$D$2:$D$13</definedName>
    <definedName name="tipcosti">Elenchi!$C$2:$C$3</definedName>
  </definedNames>
  <calcPr calcId="144525"/>
</workbook>
</file>

<file path=xl/calcChain.xml><?xml version="1.0" encoding="utf-8"?>
<calcChain xmlns="http://schemas.openxmlformats.org/spreadsheetml/2006/main">
  <c r="F10" i="25" l="1"/>
  <c r="E10" i="25"/>
  <c r="D10" i="25"/>
  <c r="F4" i="25"/>
  <c r="E4" i="25"/>
  <c r="D4" i="25"/>
  <c r="F5" i="24" l="1"/>
  <c r="F4" i="24"/>
  <c r="E5" i="24"/>
  <c r="E4" i="24"/>
  <c r="D4" i="24"/>
  <c r="D5" i="24"/>
  <c r="F6" i="24" l="1"/>
  <c r="E6" i="24"/>
  <c r="D6" i="24"/>
  <c r="D12" i="23" l="1"/>
  <c r="E12" i="23"/>
  <c r="D19" i="23"/>
  <c r="E19" i="23"/>
  <c r="D20" i="23"/>
  <c r="E20" i="23"/>
  <c r="D21" i="23"/>
  <c r="E21" i="23"/>
  <c r="D22" i="23"/>
  <c r="E22" i="23"/>
  <c r="D23" i="23"/>
  <c r="E23" i="23"/>
  <c r="D24" i="23"/>
  <c r="E24" i="23"/>
  <c r="D28" i="23"/>
  <c r="E28" i="23"/>
  <c r="D39" i="23"/>
  <c r="E39" i="23"/>
  <c r="D42" i="23"/>
  <c r="E42" i="23"/>
  <c r="D51" i="23"/>
  <c r="D49" i="23" s="1"/>
  <c r="E51" i="23"/>
  <c r="E49" i="23" s="1"/>
  <c r="D52" i="23"/>
  <c r="E52" i="23"/>
  <c r="D54" i="23"/>
  <c r="E54" i="23"/>
  <c r="D56" i="23"/>
  <c r="E56" i="23"/>
  <c r="D61" i="23"/>
  <c r="C57" i="23"/>
  <c r="C56" i="23"/>
  <c r="C54" i="23"/>
  <c r="C52" i="23"/>
  <c r="C51" i="23"/>
  <c r="C42" i="23"/>
  <c r="C39" i="23"/>
  <c r="C64" i="23"/>
  <c r="C61" i="23"/>
  <c r="C23" i="23"/>
  <c r="C53" i="23" l="1"/>
  <c r="C49" i="23"/>
  <c r="C58" i="23" l="1"/>
  <c r="C22" i="23" l="1"/>
  <c r="C21" i="23"/>
  <c r="C20" i="23"/>
  <c r="C19" i="23"/>
  <c r="C78" i="21" l="1"/>
  <c r="F72" i="21"/>
  <c r="F73" i="21"/>
  <c r="F74" i="21"/>
  <c r="F71" i="21"/>
  <c r="F67" i="21"/>
  <c r="F65" i="21" s="1"/>
  <c r="F68" i="21"/>
  <c r="F66" i="21"/>
  <c r="F64" i="21"/>
  <c r="F63" i="21"/>
  <c r="F57" i="21"/>
  <c r="F58" i="21"/>
  <c r="F59" i="21"/>
  <c r="F55" i="21" s="1"/>
  <c r="F60" i="21"/>
  <c r="F56" i="21"/>
  <c r="F49" i="21"/>
  <c r="F50" i="21"/>
  <c r="F51" i="21"/>
  <c r="F52" i="21"/>
  <c r="F54" i="21"/>
  <c r="F48" i="21"/>
  <c r="F37" i="21"/>
  <c r="F38" i="21"/>
  <c r="F41" i="21" s="1"/>
  <c r="F39" i="21"/>
  <c r="F40" i="21"/>
  <c r="F36" i="21"/>
  <c r="F33" i="21"/>
  <c r="F31" i="21" s="1"/>
  <c r="F32" i="21"/>
  <c r="F30" i="21"/>
  <c r="F23" i="21"/>
  <c r="F13" i="21"/>
  <c r="F11" i="21" s="1"/>
  <c r="F12" i="21"/>
  <c r="F7" i="21"/>
  <c r="F9" i="21"/>
  <c r="F10" i="21"/>
  <c r="F6" i="21"/>
  <c r="E41" i="21"/>
  <c r="E75" i="21"/>
  <c r="E72" i="21"/>
  <c r="E73" i="21"/>
  <c r="E74" i="21"/>
  <c r="E71" i="21"/>
  <c r="E67" i="21"/>
  <c r="E65" i="21" s="1"/>
  <c r="E68" i="21"/>
  <c r="E66" i="21"/>
  <c r="E64" i="21"/>
  <c r="E63" i="21"/>
  <c r="E57" i="21"/>
  <c r="E58" i="21"/>
  <c r="E55" i="21" s="1"/>
  <c r="E59" i="21"/>
  <c r="E60" i="21"/>
  <c r="E56" i="21"/>
  <c r="E49" i="21"/>
  <c r="E47" i="21" s="1"/>
  <c r="E50" i="21"/>
  <c r="E51" i="21"/>
  <c r="E52" i="21"/>
  <c r="E54" i="21"/>
  <c r="E48" i="21"/>
  <c r="E37" i="21"/>
  <c r="E38" i="21"/>
  <c r="E39" i="21"/>
  <c r="E40" i="21"/>
  <c r="E36" i="21"/>
  <c r="E33" i="21"/>
  <c r="E31" i="21" s="1"/>
  <c r="E32" i="21"/>
  <c r="E30" i="21"/>
  <c r="E23" i="21"/>
  <c r="F75" i="21"/>
  <c r="F47" i="21"/>
  <c r="D65" i="21"/>
  <c r="C65" i="21"/>
  <c r="E13" i="21"/>
  <c r="E11" i="21" s="1"/>
  <c r="E12" i="21"/>
  <c r="E7" i="21"/>
  <c r="E9" i="21"/>
  <c r="E10" i="21"/>
  <c r="E6" i="21"/>
  <c r="D69" i="21"/>
  <c r="D64" i="22"/>
  <c r="E64" i="22"/>
  <c r="D47" i="22"/>
  <c r="E47" i="22"/>
  <c r="D45" i="22"/>
  <c r="E45" i="22"/>
  <c r="D41" i="22"/>
  <c r="E41" i="22"/>
  <c r="D18" i="22"/>
  <c r="E18" i="22"/>
  <c r="D13" i="22"/>
  <c r="E13" i="22"/>
  <c r="D11" i="22"/>
  <c r="E11" i="22"/>
  <c r="D6" i="22"/>
  <c r="E6" i="22"/>
  <c r="C69" i="22"/>
  <c r="C64" i="22"/>
  <c r="C47" i="22"/>
  <c r="C45" i="22"/>
  <c r="C41" i="22"/>
  <c r="C18" i="22"/>
  <c r="C13" i="22"/>
  <c r="C11" i="22"/>
  <c r="C6" i="22"/>
  <c r="D75" i="21"/>
  <c r="C75" i="21"/>
  <c r="D55" i="21"/>
  <c r="D47" i="21"/>
  <c r="D44" i="21"/>
  <c r="D41" i="21"/>
  <c r="C41" i="21"/>
  <c r="C35" i="21"/>
  <c r="D31" i="21"/>
  <c r="D11" i="21"/>
  <c r="D3" i="21"/>
  <c r="C62" i="21"/>
  <c r="C61" i="21"/>
  <c r="C55" i="21"/>
  <c r="C46" i="21"/>
  <c r="C47" i="21"/>
  <c r="C44" i="21"/>
  <c r="C34" i="21"/>
  <c r="C24" i="21"/>
  <c r="C15" i="21"/>
  <c r="C31" i="21"/>
  <c r="C25" i="21"/>
  <c r="C19" i="21"/>
  <c r="C16" i="21"/>
  <c r="C14" i="21"/>
  <c r="C11" i="21"/>
  <c r="C5" i="21"/>
  <c r="C3" i="21"/>
  <c r="C76" i="21" l="1"/>
  <c r="C42" i="21"/>
  <c r="D64" i="21" l="1"/>
  <c r="D66" i="21"/>
  <c r="D67" i="21"/>
  <c r="D68" i="21"/>
  <c r="D71" i="21"/>
  <c r="D72" i="21"/>
  <c r="D73" i="21"/>
  <c r="D74" i="21"/>
  <c r="D63" i="21"/>
  <c r="D57" i="21"/>
  <c r="D58" i="21"/>
  <c r="D59" i="21"/>
  <c r="D60" i="21"/>
  <c r="D56" i="21"/>
  <c r="D50" i="21"/>
  <c r="D51" i="21"/>
  <c r="D52" i="21"/>
  <c r="D54" i="21"/>
  <c r="D49" i="21"/>
  <c r="D48" i="21"/>
  <c r="D45" i="21"/>
  <c r="D37" i="21"/>
  <c r="D38" i="21"/>
  <c r="D39" i="21"/>
  <c r="D40" i="21"/>
  <c r="D36" i="21"/>
  <c r="D33" i="21"/>
  <c r="D32" i="21"/>
  <c r="D30" i="21"/>
  <c r="D23" i="21"/>
  <c r="D13" i="21"/>
  <c r="D12" i="21"/>
  <c r="D9" i="21"/>
  <c r="D10" i="21"/>
  <c r="D7" i="21"/>
  <c r="D6" i="21"/>
  <c r="D4" i="21"/>
  <c r="C28" i="23" l="1"/>
  <c r="C12" i="23" l="1"/>
  <c r="F40" i="3" l="1"/>
  <c r="C25" i="23" l="1"/>
  <c r="C8" i="23"/>
  <c r="D4" i="23" l="1"/>
  <c r="E4" i="23"/>
  <c r="C4" i="23"/>
  <c r="C4" i="22"/>
  <c r="D4" i="22"/>
  <c r="E4" i="22"/>
  <c r="C9" i="22"/>
  <c r="D9" i="22"/>
  <c r="E9" i="22"/>
  <c r="C15" i="22"/>
  <c r="D15" i="22"/>
  <c r="E15" i="22"/>
  <c r="C16" i="22"/>
  <c r="D16" i="22"/>
  <c r="E16" i="22"/>
  <c r="C17" i="22"/>
  <c r="D17" i="22"/>
  <c r="E17" i="22"/>
  <c r="C20" i="22"/>
  <c r="D20" i="22"/>
  <c r="E20" i="22"/>
  <c r="C21" i="22"/>
  <c r="D21" i="22"/>
  <c r="E21" i="22"/>
  <c r="C22" i="22"/>
  <c r="D22" i="22"/>
  <c r="E22" i="22"/>
  <c r="C23" i="22"/>
  <c r="D23" i="22"/>
  <c r="E23" i="22"/>
  <c r="C24" i="22"/>
  <c r="D24" i="22"/>
  <c r="E24" i="22"/>
  <c r="C25" i="22"/>
  <c r="D25" i="22"/>
  <c r="E25" i="22"/>
  <c r="C26" i="22"/>
  <c r="D26" i="22"/>
  <c r="E26" i="22"/>
  <c r="C27" i="22"/>
  <c r="D27" i="22"/>
  <c r="E27" i="22"/>
  <c r="C28" i="22"/>
  <c r="D28" i="22"/>
  <c r="E28" i="22"/>
  <c r="C29" i="22"/>
  <c r="D29" i="22"/>
  <c r="E29" i="22"/>
  <c r="C30" i="22"/>
  <c r="D30" i="22"/>
  <c r="E30" i="22"/>
  <c r="C31" i="22"/>
  <c r="D31" i="22"/>
  <c r="E31" i="22"/>
  <c r="C32" i="22"/>
  <c r="D32" i="22"/>
  <c r="E32" i="22"/>
  <c r="C33" i="22"/>
  <c r="D33" i="22"/>
  <c r="E33" i="22"/>
  <c r="C34" i="22"/>
  <c r="D34" i="22"/>
  <c r="E34" i="22"/>
  <c r="C35" i="22"/>
  <c r="D35" i="22"/>
  <c r="E35" i="22"/>
  <c r="C36" i="22"/>
  <c r="D36" i="22"/>
  <c r="E36" i="22"/>
  <c r="C37" i="22"/>
  <c r="D37" i="22"/>
  <c r="E37" i="22"/>
  <c r="C38" i="22"/>
  <c r="D38" i="22"/>
  <c r="E38" i="22"/>
  <c r="C39" i="22"/>
  <c r="D39" i="22"/>
  <c r="E39" i="22"/>
  <c r="C40" i="22"/>
  <c r="D40" i="22"/>
  <c r="E40" i="22"/>
  <c r="C43" i="22"/>
  <c r="D43" i="22"/>
  <c r="E43" i="22"/>
  <c r="C44" i="22"/>
  <c r="D44" i="22"/>
  <c r="E44" i="22"/>
  <c r="C53" i="22"/>
  <c r="D53" i="22"/>
  <c r="E53" i="22"/>
  <c r="C54" i="22"/>
  <c r="D54" i="22"/>
  <c r="E54" i="22"/>
  <c r="C60" i="22"/>
  <c r="D60" i="22"/>
  <c r="E60" i="22"/>
  <c r="C61" i="22"/>
  <c r="D61" i="22"/>
  <c r="E61" i="22"/>
  <c r="C62" i="22"/>
  <c r="D62" i="22"/>
  <c r="E62" i="22"/>
  <c r="C63" i="22"/>
  <c r="D63" i="22"/>
  <c r="E63" i="22"/>
  <c r="C66" i="22"/>
  <c r="C67" i="22"/>
  <c r="D67" i="22"/>
  <c r="E67" i="22"/>
  <c r="C68" i="22"/>
  <c r="C2" i="22"/>
  <c r="D2" i="22"/>
  <c r="E2" i="22"/>
  <c r="C4" i="21"/>
  <c r="C6" i="21"/>
  <c r="C7" i="21"/>
  <c r="C8" i="21"/>
  <c r="C9" i="21"/>
  <c r="C10" i="21"/>
  <c r="C12" i="21"/>
  <c r="C13" i="21"/>
  <c r="C17" i="21"/>
  <c r="C18" i="21"/>
  <c r="C20" i="21"/>
  <c r="C21" i="21"/>
  <c r="C22" i="21"/>
  <c r="C23" i="21"/>
  <c r="C26" i="21"/>
  <c r="C27" i="21"/>
  <c r="C28" i="21"/>
  <c r="C29" i="21"/>
  <c r="C30" i="21"/>
  <c r="C32" i="21"/>
  <c r="C33" i="21"/>
  <c r="C36" i="21"/>
  <c r="C37" i="21"/>
  <c r="C38" i="21"/>
  <c r="C39" i="21"/>
  <c r="C40" i="21"/>
  <c r="C45" i="21"/>
  <c r="C48" i="21"/>
  <c r="C49" i="21"/>
  <c r="C50" i="21"/>
  <c r="C51" i="21"/>
  <c r="C52" i="21"/>
  <c r="C53" i="21"/>
  <c r="C54" i="21"/>
  <c r="C56" i="21"/>
  <c r="C57" i="21"/>
  <c r="C58" i="21"/>
  <c r="C59" i="21"/>
  <c r="C60" i="21"/>
  <c r="C63" i="21"/>
  <c r="C64" i="21"/>
  <c r="C66" i="21"/>
  <c r="C67" i="21"/>
  <c r="C68" i="21"/>
  <c r="C69" i="21"/>
  <c r="C70" i="21"/>
  <c r="C71" i="21"/>
  <c r="C72" i="21"/>
  <c r="C73" i="21"/>
  <c r="C74" i="21"/>
  <c r="F2" i="21"/>
  <c r="E2" i="21"/>
  <c r="D2" i="21"/>
  <c r="C2" i="21"/>
  <c r="D9" i="19" l="1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D13" i="19"/>
  <c r="D17" i="19" s="1"/>
  <c r="E13" i="19"/>
  <c r="F13" i="19"/>
  <c r="G13" i="19"/>
  <c r="H13" i="19"/>
  <c r="H17" i="19" s="1"/>
  <c r="I13" i="19"/>
  <c r="J13" i="19"/>
  <c r="K13" i="19"/>
  <c r="L13" i="19"/>
  <c r="L17" i="19" s="1"/>
  <c r="M13" i="19"/>
  <c r="N13" i="19"/>
  <c r="O13" i="19"/>
  <c r="P13" i="19"/>
  <c r="P17" i="19" s="1"/>
  <c r="Q13" i="19"/>
  <c r="R13" i="19"/>
  <c r="S13" i="19"/>
  <c r="T13" i="19"/>
  <c r="T17" i="19" s="1"/>
  <c r="U13" i="19"/>
  <c r="V13" i="19"/>
  <c r="W13" i="19"/>
  <c r="X13" i="19"/>
  <c r="X17" i="19" s="1"/>
  <c r="Y13" i="19"/>
  <c r="Z13" i="19"/>
  <c r="AA13" i="19"/>
  <c r="AB13" i="19"/>
  <c r="AB17" i="19" s="1"/>
  <c r="AC13" i="19"/>
  <c r="AD13" i="19"/>
  <c r="AE13" i="19"/>
  <c r="AF13" i="19"/>
  <c r="AF17" i="19" s="1"/>
  <c r="AG13" i="19"/>
  <c r="AH13" i="19"/>
  <c r="AI13" i="19"/>
  <c r="AJ13" i="19"/>
  <c r="AJ17" i="19" s="1"/>
  <c r="AK13" i="19"/>
  <c r="AL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E17" i="19"/>
  <c r="F17" i="19"/>
  <c r="G17" i="19"/>
  <c r="I17" i="19"/>
  <c r="J17" i="19"/>
  <c r="K17" i="19"/>
  <c r="M17" i="19"/>
  <c r="N17" i="19"/>
  <c r="O17" i="19"/>
  <c r="Q17" i="19"/>
  <c r="R17" i="19"/>
  <c r="S17" i="19"/>
  <c r="U17" i="19"/>
  <c r="V17" i="19"/>
  <c r="W17" i="19"/>
  <c r="Y17" i="19"/>
  <c r="Z17" i="19"/>
  <c r="AA17" i="19"/>
  <c r="AC17" i="19"/>
  <c r="AD17" i="19"/>
  <c r="AE17" i="19"/>
  <c r="AG17" i="19"/>
  <c r="AH17" i="19"/>
  <c r="AI17" i="19"/>
  <c r="AK17" i="19"/>
  <c r="AL17" i="19"/>
  <c r="D26" i="19"/>
  <c r="E26" i="19"/>
  <c r="F26" i="19"/>
  <c r="G26" i="19"/>
  <c r="G35" i="19" s="1"/>
  <c r="H26" i="19"/>
  <c r="I26" i="19"/>
  <c r="J26" i="19"/>
  <c r="K26" i="19"/>
  <c r="L26" i="19"/>
  <c r="M26" i="19"/>
  <c r="N26" i="19"/>
  <c r="O26" i="19"/>
  <c r="O35" i="19" s="1"/>
  <c r="P26" i="19"/>
  <c r="Q26" i="19"/>
  <c r="R26" i="19"/>
  <c r="S26" i="19"/>
  <c r="T26" i="19"/>
  <c r="U26" i="19"/>
  <c r="V26" i="19"/>
  <c r="W26" i="19"/>
  <c r="W35" i="19" s="1"/>
  <c r="X26" i="19"/>
  <c r="Y26" i="19"/>
  <c r="Z26" i="19"/>
  <c r="AA26" i="19"/>
  <c r="AB26" i="19"/>
  <c r="AC26" i="19"/>
  <c r="AD26" i="19"/>
  <c r="AE26" i="19"/>
  <c r="AE35" i="19" s="1"/>
  <c r="AF26" i="19"/>
  <c r="AG26" i="19"/>
  <c r="AH26" i="19"/>
  <c r="AI26" i="19"/>
  <c r="AJ26" i="19"/>
  <c r="AK26" i="19"/>
  <c r="AL26" i="19"/>
  <c r="D27" i="19"/>
  <c r="E27" i="19"/>
  <c r="F27" i="19"/>
  <c r="G27" i="19"/>
  <c r="H27" i="19"/>
  <c r="I27" i="19"/>
  <c r="J27" i="19"/>
  <c r="K27" i="19"/>
  <c r="K35" i="19" s="1"/>
  <c r="L27" i="19"/>
  <c r="M27" i="19"/>
  <c r="N27" i="19"/>
  <c r="O27" i="19"/>
  <c r="P27" i="19"/>
  <c r="Q27" i="19"/>
  <c r="R27" i="19"/>
  <c r="S27" i="19"/>
  <c r="S35" i="19" s="1"/>
  <c r="T27" i="19"/>
  <c r="U27" i="19"/>
  <c r="V27" i="19"/>
  <c r="W27" i="19"/>
  <c r="X27" i="19"/>
  <c r="Y27" i="19"/>
  <c r="Z27" i="19"/>
  <c r="AA27" i="19"/>
  <c r="AA35" i="19" s="1"/>
  <c r="AB27" i="19"/>
  <c r="AC27" i="19"/>
  <c r="AD27" i="19"/>
  <c r="AE27" i="19"/>
  <c r="AF27" i="19"/>
  <c r="AG27" i="19"/>
  <c r="AH27" i="19"/>
  <c r="AI27" i="19"/>
  <c r="AI35" i="19" s="1"/>
  <c r="AJ27" i="19"/>
  <c r="AK27" i="19"/>
  <c r="AL27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AL31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D34" i="19"/>
  <c r="D35" i="19" s="1"/>
  <c r="E34" i="19"/>
  <c r="F34" i="19"/>
  <c r="G34" i="19"/>
  <c r="H34" i="19"/>
  <c r="H35" i="19" s="1"/>
  <c r="I34" i="19"/>
  <c r="J34" i="19"/>
  <c r="K34" i="19"/>
  <c r="L34" i="19"/>
  <c r="L35" i="19" s="1"/>
  <c r="M34" i="19"/>
  <c r="N34" i="19"/>
  <c r="O34" i="19"/>
  <c r="P34" i="19"/>
  <c r="P35" i="19" s="1"/>
  <c r="Q34" i="19"/>
  <c r="R34" i="19"/>
  <c r="S34" i="19"/>
  <c r="T34" i="19"/>
  <c r="T35" i="19" s="1"/>
  <c r="U34" i="19"/>
  <c r="V34" i="19"/>
  <c r="W34" i="19"/>
  <c r="X34" i="19"/>
  <c r="X35" i="19" s="1"/>
  <c r="Y34" i="19"/>
  <c r="Z34" i="19"/>
  <c r="AA34" i="19"/>
  <c r="AB34" i="19"/>
  <c r="AB35" i="19" s="1"/>
  <c r="AC34" i="19"/>
  <c r="AD34" i="19"/>
  <c r="AE34" i="19"/>
  <c r="AF34" i="19"/>
  <c r="AF35" i="19" s="1"/>
  <c r="AG34" i="19"/>
  <c r="AH34" i="19"/>
  <c r="AI34" i="19"/>
  <c r="AJ34" i="19"/>
  <c r="AJ35" i="19" s="1"/>
  <c r="AK34" i="19"/>
  <c r="AL34" i="19"/>
  <c r="E35" i="19"/>
  <c r="F35" i="19"/>
  <c r="I35" i="19"/>
  <c r="J35" i="19"/>
  <c r="M35" i="19"/>
  <c r="N35" i="19"/>
  <c r="Q35" i="19"/>
  <c r="R35" i="19"/>
  <c r="U35" i="19"/>
  <c r="V35" i="19"/>
  <c r="Y35" i="19"/>
  <c r="Z35" i="19"/>
  <c r="AC35" i="19"/>
  <c r="AD35" i="19"/>
  <c r="AG35" i="19"/>
  <c r="AH35" i="19"/>
  <c r="AK35" i="19"/>
  <c r="AL35" i="19"/>
  <c r="D38" i="19"/>
  <c r="E38" i="19"/>
  <c r="F38" i="19"/>
  <c r="F40" i="19" s="1"/>
  <c r="G38" i="19"/>
  <c r="H38" i="19"/>
  <c r="I38" i="19"/>
  <c r="J38" i="19"/>
  <c r="J40" i="19" s="1"/>
  <c r="K38" i="19"/>
  <c r="L38" i="19"/>
  <c r="M38" i="19"/>
  <c r="N38" i="19"/>
  <c r="N40" i="19" s="1"/>
  <c r="O38" i="19"/>
  <c r="P38" i="19"/>
  <c r="Q38" i="19"/>
  <c r="R38" i="19"/>
  <c r="R40" i="19" s="1"/>
  <c r="S38" i="19"/>
  <c r="T38" i="19"/>
  <c r="U38" i="19"/>
  <c r="V38" i="19"/>
  <c r="V40" i="19" s="1"/>
  <c r="W38" i="19"/>
  <c r="X38" i="19"/>
  <c r="Y38" i="19"/>
  <c r="Z38" i="19"/>
  <c r="Z40" i="19" s="1"/>
  <c r="AA38" i="19"/>
  <c r="AB38" i="19"/>
  <c r="AC38" i="19"/>
  <c r="AD38" i="19"/>
  <c r="AD40" i="19" s="1"/>
  <c r="AE38" i="19"/>
  <c r="AF38" i="19"/>
  <c r="AG38" i="19"/>
  <c r="AH38" i="19"/>
  <c r="AH40" i="19" s="1"/>
  <c r="AI38" i="19"/>
  <c r="AJ38" i="19"/>
  <c r="AK38" i="19"/>
  <c r="AL38" i="19"/>
  <c r="AL40" i="19" s="1"/>
  <c r="D39" i="19"/>
  <c r="E39" i="19"/>
  <c r="F39" i="19"/>
  <c r="G39" i="19"/>
  <c r="G40" i="19" s="1"/>
  <c r="H39" i="19"/>
  <c r="I39" i="19"/>
  <c r="J39" i="19"/>
  <c r="K39" i="19"/>
  <c r="L39" i="19"/>
  <c r="M39" i="19"/>
  <c r="N39" i="19"/>
  <c r="O39" i="19"/>
  <c r="O40" i="19" s="1"/>
  <c r="P39" i="19"/>
  <c r="Q39" i="19"/>
  <c r="R39" i="19"/>
  <c r="S39" i="19"/>
  <c r="T39" i="19"/>
  <c r="U39" i="19"/>
  <c r="V39" i="19"/>
  <c r="W39" i="19"/>
  <c r="W40" i="19" s="1"/>
  <c r="X39" i="19"/>
  <c r="Y39" i="19"/>
  <c r="Z39" i="19"/>
  <c r="AA39" i="19"/>
  <c r="AA40" i="19" s="1"/>
  <c r="AB39" i="19"/>
  <c r="AC39" i="19"/>
  <c r="AD39" i="19"/>
  <c r="AE39" i="19"/>
  <c r="AE40" i="19" s="1"/>
  <c r="AF39" i="19"/>
  <c r="AG39" i="19"/>
  <c r="AH39" i="19"/>
  <c r="AI39" i="19"/>
  <c r="AI40" i="19" s="1"/>
  <c r="AJ39" i="19"/>
  <c r="AK39" i="19"/>
  <c r="AL39" i="19"/>
  <c r="D40" i="19"/>
  <c r="E40" i="19"/>
  <c r="H40" i="19"/>
  <c r="I40" i="19"/>
  <c r="K40" i="19"/>
  <c r="L40" i="19"/>
  <c r="M40" i="19"/>
  <c r="P40" i="19"/>
  <c r="Q40" i="19"/>
  <c r="S40" i="19"/>
  <c r="T40" i="19"/>
  <c r="U40" i="19"/>
  <c r="X40" i="19"/>
  <c r="Y40" i="19"/>
  <c r="AB40" i="19"/>
  <c r="AC40" i="19"/>
  <c r="AF40" i="19"/>
  <c r="AG40" i="19"/>
  <c r="AJ40" i="19"/>
  <c r="AK40" i="19"/>
  <c r="D42" i="19"/>
  <c r="E42" i="19"/>
  <c r="F42" i="19"/>
  <c r="F45" i="19" s="1"/>
  <c r="G42" i="19"/>
  <c r="H42" i="19"/>
  <c r="I42" i="19"/>
  <c r="J42" i="19"/>
  <c r="J45" i="19" s="1"/>
  <c r="K42" i="19"/>
  <c r="L42" i="19"/>
  <c r="M42" i="19"/>
  <c r="N42" i="19"/>
  <c r="N45" i="19" s="1"/>
  <c r="O42" i="19"/>
  <c r="P42" i="19"/>
  <c r="Q42" i="19"/>
  <c r="R42" i="19"/>
  <c r="R45" i="19" s="1"/>
  <c r="S42" i="19"/>
  <c r="T42" i="19"/>
  <c r="D43" i="19"/>
  <c r="E43" i="19"/>
  <c r="F43" i="19"/>
  <c r="G43" i="19"/>
  <c r="G45" i="19" s="1"/>
  <c r="H43" i="19"/>
  <c r="I43" i="19"/>
  <c r="J43" i="19"/>
  <c r="K43" i="19"/>
  <c r="K45" i="19" s="1"/>
  <c r="L43" i="19"/>
  <c r="M43" i="19"/>
  <c r="N43" i="19"/>
  <c r="O43" i="19"/>
  <c r="O45" i="19" s="1"/>
  <c r="P43" i="19"/>
  <c r="Q43" i="19"/>
  <c r="R43" i="19"/>
  <c r="S43" i="19"/>
  <c r="S45" i="19" s="1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D44" i="19"/>
  <c r="D45" i="19" s="1"/>
  <c r="E44" i="19"/>
  <c r="F44" i="19"/>
  <c r="G44" i="19"/>
  <c r="H44" i="19"/>
  <c r="I44" i="19"/>
  <c r="J44" i="19"/>
  <c r="K44" i="19"/>
  <c r="L44" i="19"/>
  <c r="L45" i="19" s="1"/>
  <c r="M44" i="19"/>
  <c r="N44" i="19"/>
  <c r="O44" i="19"/>
  <c r="P44" i="19"/>
  <c r="Q44" i="19"/>
  <c r="R44" i="19"/>
  <c r="S44" i="19"/>
  <c r="T44" i="19"/>
  <c r="T45" i="19" s="1"/>
  <c r="E45" i="19"/>
  <c r="H45" i="19"/>
  <c r="I45" i="19"/>
  <c r="M45" i="19"/>
  <c r="P45" i="19"/>
  <c r="Q45" i="19"/>
  <c r="D47" i="19"/>
  <c r="E47" i="19"/>
  <c r="F47" i="19"/>
  <c r="G47" i="19"/>
  <c r="H47" i="19"/>
  <c r="I47" i="19"/>
  <c r="J47" i="19"/>
  <c r="K47" i="19"/>
  <c r="L47" i="19"/>
  <c r="M47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C47" i="19"/>
  <c r="C45" i="19"/>
  <c r="C44" i="19"/>
  <c r="C43" i="19"/>
  <c r="C42" i="19"/>
  <c r="C40" i="19"/>
  <c r="C39" i="19"/>
  <c r="C38" i="19"/>
  <c r="C35" i="19"/>
  <c r="C34" i="19"/>
  <c r="C33" i="19"/>
  <c r="C32" i="19"/>
  <c r="C31" i="19"/>
  <c r="C27" i="19"/>
  <c r="C26" i="19"/>
  <c r="C17" i="19"/>
  <c r="C15" i="19"/>
  <c r="C14" i="19"/>
  <c r="C13" i="19"/>
  <c r="C12" i="19"/>
  <c r="C10" i="19"/>
  <c r="C9" i="19"/>
  <c r="C51" i="19"/>
  <c r="AA2" i="19"/>
  <c r="AB2" i="19" s="1"/>
  <c r="AC2" i="19" s="1"/>
  <c r="AD2" i="19" s="1"/>
  <c r="AE2" i="19" s="1"/>
  <c r="AF2" i="19" s="1"/>
  <c r="AG2" i="19" s="1"/>
  <c r="AH2" i="19" s="1"/>
  <c r="AI2" i="19" s="1"/>
  <c r="AJ2" i="19" s="1"/>
  <c r="AK2" i="19" s="1"/>
  <c r="AL2" i="19" s="1"/>
  <c r="E2" i="19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D2" i="19"/>
  <c r="C4" i="13" l="1"/>
  <c r="C6" i="12"/>
  <c r="C5" i="12"/>
  <c r="D5" i="8"/>
  <c r="D6" i="8"/>
  <c r="D4" i="8"/>
  <c r="A6" i="7"/>
  <c r="A7" i="7"/>
  <c r="A8" i="7"/>
  <c r="A9" i="7"/>
  <c r="A5" i="7"/>
  <c r="A25" i="7"/>
  <c r="A26" i="7"/>
  <c r="A27" i="7"/>
  <c r="A28" i="7"/>
  <c r="A24" i="7"/>
  <c r="A25" i="5"/>
  <c r="A26" i="5"/>
  <c r="A27" i="5"/>
  <c r="A28" i="5"/>
  <c r="A24" i="5"/>
  <c r="I31" i="18" l="1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B26" i="18"/>
  <c r="AC26" i="18"/>
  <c r="AD26" i="18"/>
  <c r="AE26" i="18"/>
  <c r="AG26" i="18"/>
  <c r="AH26" i="18"/>
  <c r="AI26" i="18"/>
  <c r="AJ26" i="18"/>
  <c r="AK26" i="18"/>
  <c r="AL26" i="18"/>
  <c r="AN26" i="18"/>
  <c r="AO26" i="18"/>
  <c r="AP26" i="18"/>
  <c r="AQ26" i="18"/>
  <c r="AS26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J28" i="18"/>
  <c r="J27" i="18"/>
  <c r="J26" i="18"/>
  <c r="J24" i="18"/>
  <c r="J25" i="18"/>
  <c r="J23" i="18"/>
  <c r="J21" i="18" l="1"/>
  <c r="J18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O14" i="18" l="1"/>
  <c r="AP14" i="18" s="1"/>
  <c r="AQ14" i="18" s="1"/>
  <c r="AR14" i="18" s="1"/>
  <c r="AS14" i="18" s="1"/>
  <c r="AI14" i="18"/>
  <c r="AJ14" i="18" s="1"/>
  <c r="AK14" i="18" s="1"/>
  <c r="AL14" i="18" s="1"/>
  <c r="AM14" i="18" s="1"/>
  <c r="AN14" i="18" s="1"/>
  <c r="AA14" i="18"/>
  <c r="AB14" i="18" s="1"/>
  <c r="AC14" i="18" s="1"/>
  <c r="AD14" i="18" s="1"/>
  <c r="AE14" i="18" s="1"/>
  <c r="AF14" i="18" s="1"/>
  <c r="AG14" i="18" s="1"/>
  <c r="AH14" i="18" s="1"/>
  <c r="K14" i="18"/>
  <c r="L14" i="18" s="1"/>
  <c r="M14" i="18" s="1"/>
  <c r="N14" i="18" s="1"/>
  <c r="O14" i="18" s="1"/>
  <c r="P14" i="18" s="1"/>
  <c r="Q14" i="18" s="1"/>
  <c r="R14" i="18" s="1"/>
  <c r="S14" i="18" s="1"/>
  <c r="T14" i="18" s="1"/>
  <c r="U14" i="18" s="1"/>
  <c r="V14" i="18" s="1"/>
  <c r="W14" i="18" s="1"/>
  <c r="X14" i="18" s="1"/>
  <c r="Y14" i="18" s="1"/>
  <c r="Z14" i="18" s="1"/>
  <c r="J14" i="18"/>
  <c r="L9" i="18"/>
  <c r="K9" i="18"/>
  <c r="J9" i="18"/>
  <c r="L8" i="18"/>
  <c r="K8" i="18"/>
  <c r="J8" i="18"/>
  <c r="L3" i="18"/>
  <c r="L4" i="18" s="1"/>
  <c r="K3" i="18"/>
  <c r="K4" i="18" s="1"/>
  <c r="J3" i="18"/>
  <c r="J4" i="18" s="1"/>
  <c r="J2" i="18"/>
  <c r="K2" i="18" s="1"/>
  <c r="L2" i="18" s="1"/>
  <c r="AB25" i="9" l="1"/>
  <c r="AC25" i="9"/>
  <c r="AD25" i="9"/>
  <c r="AE25" i="9"/>
  <c r="AG25" i="9"/>
  <c r="AH25" i="9"/>
  <c r="AI25" i="9"/>
  <c r="AJ25" i="9"/>
  <c r="AK25" i="9"/>
  <c r="AL25" i="9"/>
  <c r="AA25" i="9"/>
  <c r="P25" i="9"/>
  <c r="Q25" i="9"/>
  <c r="R25" i="9"/>
  <c r="S25" i="9"/>
  <c r="U25" i="9"/>
  <c r="V25" i="9"/>
  <c r="W25" i="9"/>
  <c r="X25" i="9"/>
  <c r="Y25" i="9"/>
  <c r="Z25" i="9"/>
  <c r="O25" i="9"/>
  <c r="E25" i="9"/>
  <c r="F25" i="9"/>
  <c r="G25" i="9"/>
  <c r="I25" i="9"/>
  <c r="J25" i="9"/>
  <c r="K25" i="9"/>
  <c r="L25" i="9"/>
  <c r="M25" i="9"/>
  <c r="N25" i="9"/>
  <c r="D25" i="9"/>
  <c r="C25" i="9"/>
  <c r="F6" i="16" l="1"/>
  <c r="E6" i="16"/>
  <c r="F39" i="16" l="1"/>
  <c r="G39" i="16"/>
  <c r="H39" i="16"/>
  <c r="I39" i="16"/>
  <c r="J39" i="16"/>
  <c r="E39" i="16"/>
  <c r="D5" i="3"/>
  <c r="J17" i="18" s="1"/>
  <c r="C38" i="16" l="1"/>
  <c r="D5" i="7" l="1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C6" i="7"/>
  <c r="C7" i="7"/>
  <c r="C8" i="7"/>
  <c r="C9" i="7"/>
  <c r="C5" i="7"/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C53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C40" i="2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D26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D24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D23" i="4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D6" i="3"/>
  <c r="D21" i="3"/>
  <c r="D22" i="3"/>
  <c r="D25" i="3"/>
  <c r="C35" i="3" l="1"/>
  <c r="D22" i="15" l="1"/>
  <c r="E22" i="15"/>
  <c r="F22" i="15"/>
  <c r="F24" i="15" s="1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U22" i="15"/>
  <c r="V22" i="15"/>
  <c r="W22" i="15"/>
  <c r="X22" i="15"/>
  <c r="Z22" i="15"/>
  <c r="AA22" i="15"/>
  <c r="AB22" i="15"/>
  <c r="AC22" i="15"/>
  <c r="AD22" i="15"/>
  <c r="AE22" i="15"/>
  <c r="AG22" i="15"/>
  <c r="AH22" i="15"/>
  <c r="AI22" i="15"/>
  <c r="AJ22" i="15"/>
  <c r="AL22" i="15"/>
  <c r="C22" i="15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U19" i="14"/>
  <c r="V19" i="14"/>
  <c r="W19" i="14"/>
  <c r="X19" i="14"/>
  <c r="Z19" i="14"/>
  <c r="AA19" i="14"/>
  <c r="AB19" i="14"/>
  <c r="AC19" i="14"/>
  <c r="AD19" i="14"/>
  <c r="AE19" i="14"/>
  <c r="AG19" i="14"/>
  <c r="AH19" i="14"/>
  <c r="AI19" i="14"/>
  <c r="AJ19" i="14"/>
  <c r="AL19" i="14"/>
  <c r="C19" i="14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AA80" i="10"/>
  <c r="AB80" i="10"/>
  <c r="AC80" i="10"/>
  <c r="AD80" i="10"/>
  <c r="AE80" i="10"/>
  <c r="AF80" i="10"/>
  <c r="AG80" i="10"/>
  <c r="AH80" i="10"/>
  <c r="AI80" i="10"/>
  <c r="AJ80" i="10"/>
  <c r="AK80" i="10"/>
  <c r="AL80" i="10"/>
  <c r="AM80" i="10"/>
  <c r="AN80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AA81" i="10"/>
  <c r="AB81" i="10"/>
  <c r="AC81" i="10"/>
  <c r="AD81" i="10"/>
  <c r="AE81" i="10"/>
  <c r="AF81" i="10"/>
  <c r="AG81" i="10"/>
  <c r="AH81" i="10"/>
  <c r="AI81" i="10"/>
  <c r="AJ81" i="10"/>
  <c r="AK81" i="10"/>
  <c r="AL81" i="10"/>
  <c r="AM81" i="10"/>
  <c r="AN81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N82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AH84" i="10"/>
  <c r="AI84" i="10"/>
  <c r="AJ84" i="10"/>
  <c r="AK84" i="10"/>
  <c r="AL84" i="10"/>
  <c r="AM84" i="10"/>
  <c r="AN84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AI85" i="10"/>
  <c r="AJ85" i="10"/>
  <c r="AK85" i="10"/>
  <c r="AL85" i="10"/>
  <c r="AM85" i="10"/>
  <c r="AN85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AA87" i="10"/>
  <c r="AB87" i="10"/>
  <c r="AC87" i="10"/>
  <c r="AD87" i="10"/>
  <c r="AE87" i="10"/>
  <c r="AF87" i="10"/>
  <c r="AG87" i="10"/>
  <c r="AH87" i="10"/>
  <c r="AI87" i="10"/>
  <c r="AJ87" i="10"/>
  <c r="AK87" i="10"/>
  <c r="AL87" i="10"/>
  <c r="AM87" i="10"/>
  <c r="AN87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AF88" i="10"/>
  <c r="AG88" i="10"/>
  <c r="AH88" i="10"/>
  <c r="AI88" i="10"/>
  <c r="AJ88" i="10"/>
  <c r="AK88" i="10"/>
  <c r="AL88" i="10"/>
  <c r="AM88" i="10"/>
  <c r="AN88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AF90" i="10"/>
  <c r="AG90" i="10"/>
  <c r="AH90" i="10"/>
  <c r="AI90" i="10"/>
  <c r="AJ90" i="10"/>
  <c r="AK90" i="10"/>
  <c r="AL90" i="10"/>
  <c r="AM90" i="10"/>
  <c r="AN90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M91" i="10"/>
  <c r="AN91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AA92" i="10"/>
  <c r="AB92" i="10"/>
  <c r="AC92" i="10"/>
  <c r="AD92" i="10"/>
  <c r="AE92" i="10"/>
  <c r="AF92" i="10"/>
  <c r="AG92" i="10"/>
  <c r="AH92" i="10"/>
  <c r="AI92" i="10"/>
  <c r="AJ92" i="10"/>
  <c r="AK92" i="10"/>
  <c r="AL92" i="10"/>
  <c r="AM92" i="10"/>
  <c r="AN92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M94" i="10"/>
  <c r="AN94" i="10"/>
  <c r="E81" i="10"/>
  <c r="E82" i="10"/>
  <c r="E120" i="10" s="1"/>
  <c r="F120" i="10" s="1"/>
  <c r="E83" i="10"/>
  <c r="E84" i="10"/>
  <c r="E85" i="10"/>
  <c r="E123" i="10" s="1"/>
  <c r="F123" i="10" s="1"/>
  <c r="G123" i="10" s="1"/>
  <c r="H123" i="10" s="1"/>
  <c r="E86" i="10"/>
  <c r="E124" i="10" s="1"/>
  <c r="F124" i="10" s="1"/>
  <c r="G124" i="10" s="1"/>
  <c r="H124" i="10" s="1"/>
  <c r="E87" i="10"/>
  <c r="E88" i="10"/>
  <c r="E89" i="10"/>
  <c r="E127" i="10" s="1"/>
  <c r="F127" i="10" s="1"/>
  <c r="G127" i="10" s="1"/>
  <c r="H127" i="10" s="1"/>
  <c r="E90" i="10"/>
  <c r="E128" i="10" s="1"/>
  <c r="F128" i="10" s="1"/>
  <c r="E91" i="10"/>
  <c r="E129" i="10" s="1"/>
  <c r="F129" i="10" s="1"/>
  <c r="E92" i="10"/>
  <c r="E130" i="10" s="1"/>
  <c r="F130" i="10" s="1"/>
  <c r="G130" i="10" s="1"/>
  <c r="E93" i="10"/>
  <c r="E131" i="10" s="1"/>
  <c r="F131" i="10" s="1"/>
  <c r="G131" i="10" s="1"/>
  <c r="H131" i="10" s="1"/>
  <c r="E94" i="10"/>
  <c r="E132" i="10" s="1"/>
  <c r="F132" i="10" s="1"/>
  <c r="G132" i="10" s="1"/>
  <c r="H132" i="10" s="1"/>
  <c r="E80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Y99" i="10"/>
  <c r="Z99" i="10"/>
  <c r="AA99" i="10"/>
  <c r="AB99" i="10"/>
  <c r="AC99" i="10"/>
  <c r="AD99" i="10"/>
  <c r="AE99" i="10"/>
  <c r="AF99" i="10"/>
  <c r="AG99" i="10"/>
  <c r="AH99" i="10"/>
  <c r="AI99" i="10"/>
  <c r="AJ99" i="10"/>
  <c r="AK99" i="10"/>
  <c r="AL99" i="10"/>
  <c r="AM99" i="10"/>
  <c r="AN99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Y100" i="10"/>
  <c r="Z100" i="10"/>
  <c r="AA100" i="10"/>
  <c r="AB100" i="10"/>
  <c r="AC100" i="10"/>
  <c r="AD100" i="10"/>
  <c r="AE100" i="10"/>
  <c r="AF100" i="10"/>
  <c r="AG100" i="10"/>
  <c r="AH100" i="10"/>
  <c r="AI100" i="10"/>
  <c r="AJ100" i="10"/>
  <c r="AK100" i="10"/>
  <c r="AL100" i="10"/>
  <c r="AM100" i="10"/>
  <c r="AN100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AA101" i="10"/>
  <c r="AB101" i="10"/>
  <c r="AC101" i="10"/>
  <c r="AD101" i="10"/>
  <c r="AE101" i="10"/>
  <c r="AF101" i="10"/>
  <c r="AG101" i="10"/>
  <c r="AH101" i="10"/>
  <c r="AI101" i="10"/>
  <c r="AJ101" i="10"/>
  <c r="AK101" i="10"/>
  <c r="AL101" i="10"/>
  <c r="AM101" i="10"/>
  <c r="AN101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AA102" i="10"/>
  <c r="AB102" i="10"/>
  <c r="AC102" i="10"/>
  <c r="AD102" i="10"/>
  <c r="AE102" i="10"/>
  <c r="AF102" i="10"/>
  <c r="AG102" i="10"/>
  <c r="AH102" i="10"/>
  <c r="AI102" i="10"/>
  <c r="AJ102" i="10"/>
  <c r="AK102" i="10"/>
  <c r="AL102" i="10"/>
  <c r="AM102" i="10"/>
  <c r="AN102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AA103" i="10"/>
  <c r="AB103" i="10"/>
  <c r="AC103" i="10"/>
  <c r="AD103" i="10"/>
  <c r="AE103" i="10"/>
  <c r="AF103" i="10"/>
  <c r="AG103" i="10"/>
  <c r="AH103" i="10"/>
  <c r="AI103" i="10"/>
  <c r="AJ103" i="10"/>
  <c r="AK103" i="10"/>
  <c r="AL103" i="10"/>
  <c r="AM103" i="10"/>
  <c r="AN103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AI104" i="10"/>
  <c r="AJ104" i="10"/>
  <c r="AK104" i="10"/>
  <c r="AL104" i="10"/>
  <c r="AM104" i="10"/>
  <c r="AN104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AA105" i="10"/>
  <c r="AB105" i="10"/>
  <c r="AC105" i="10"/>
  <c r="AD105" i="10"/>
  <c r="AE105" i="10"/>
  <c r="AF105" i="10"/>
  <c r="AG105" i="10"/>
  <c r="AH105" i="10"/>
  <c r="AI105" i="10"/>
  <c r="AJ105" i="10"/>
  <c r="AK105" i="10"/>
  <c r="AL105" i="10"/>
  <c r="AM105" i="10"/>
  <c r="AN105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AF106" i="10"/>
  <c r="AG106" i="10"/>
  <c r="AH106" i="10"/>
  <c r="AI106" i="10"/>
  <c r="AJ106" i="10"/>
  <c r="AK106" i="10"/>
  <c r="AL106" i="10"/>
  <c r="AM106" i="10"/>
  <c r="AN106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AD107" i="10"/>
  <c r="AE107" i="10"/>
  <c r="AF107" i="10"/>
  <c r="AG107" i="10"/>
  <c r="AH107" i="10"/>
  <c r="AI107" i="10"/>
  <c r="AJ107" i="10"/>
  <c r="AK107" i="10"/>
  <c r="AL107" i="10"/>
  <c r="AM107" i="10"/>
  <c r="AN107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Y108" i="10"/>
  <c r="Z108" i="10"/>
  <c r="AA108" i="10"/>
  <c r="AB108" i="10"/>
  <c r="AC108" i="10"/>
  <c r="AD108" i="10"/>
  <c r="AE108" i="10"/>
  <c r="AF108" i="10"/>
  <c r="AG108" i="10"/>
  <c r="AH108" i="10"/>
  <c r="AI108" i="10"/>
  <c r="AJ108" i="10"/>
  <c r="AK108" i="10"/>
  <c r="AL108" i="10"/>
  <c r="AM108" i="10"/>
  <c r="AN108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Y109" i="10"/>
  <c r="Z109" i="10"/>
  <c r="AA109" i="10"/>
  <c r="AB109" i="10"/>
  <c r="AC109" i="10"/>
  <c r="AD109" i="10"/>
  <c r="AE109" i="10"/>
  <c r="AF109" i="10"/>
  <c r="AG109" i="10"/>
  <c r="AH109" i="10"/>
  <c r="AI109" i="10"/>
  <c r="AJ109" i="10"/>
  <c r="AK109" i="10"/>
  <c r="AL109" i="10"/>
  <c r="AM109" i="10"/>
  <c r="AN109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Y110" i="10"/>
  <c r="Z110" i="10"/>
  <c r="AA110" i="10"/>
  <c r="AB110" i="10"/>
  <c r="AC110" i="10"/>
  <c r="AD110" i="10"/>
  <c r="AE110" i="10"/>
  <c r="AF110" i="10"/>
  <c r="AG110" i="10"/>
  <c r="AH110" i="10"/>
  <c r="AI110" i="10"/>
  <c r="AJ110" i="10"/>
  <c r="AK110" i="10"/>
  <c r="AL110" i="10"/>
  <c r="AM110" i="10"/>
  <c r="AN110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AA111" i="10"/>
  <c r="AB111" i="10"/>
  <c r="AC111" i="10"/>
  <c r="AD111" i="10"/>
  <c r="AE111" i="10"/>
  <c r="AF111" i="10"/>
  <c r="AG111" i="10"/>
  <c r="AH111" i="10"/>
  <c r="AI111" i="10"/>
  <c r="AJ111" i="10"/>
  <c r="AK111" i="10"/>
  <c r="AL111" i="10"/>
  <c r="AM111" i="10"/>
  <c r="AN111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AF112" i="10"/>
  <c r="AG112" i="10"/>
  <c r="AH112" i="10"/>
  <c r="AI112" i="10"/>
  <c r="AJ112" i="10"/>
  <c r="AK112" i="10"/>
  <c r="AL112" i="10"/>
  <c r="AM112" i="10"/>
  <c r="AN112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W113" i="10"/>
  <c r="X113" i="10"/>
  <c r="Y113" i="10"/>
  <c r="Z113" i="10"/>
  <c r="AA113" i="10"/>
  <c r="AB113" i="10"/>
  <c r="AC113" i="10"/>
  <c r="AD113" i="10"/>
  <c r="AE113" i="10"/>
  <c r="AF113" i="10"/>
  <c r="AG113" i="10"/>
  <c r="AH113" i="10"/>
  <c r="AI113" i="10"/>
  <c r="AJ113" i="10"/>
  <c r="AK113" i="10"/>
  <c r="AL113" i="10"/>
  <c r="AM113" i="10"/>
  <c r="AN113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99" i="10"/>
  <c r="E121" i="10"/>
  <c r="E122" i="10"/>
  <c r="F122" i="10" s="1"/>
  <c r="G122" i="10" s="1"/>
  <c r="E125" i="10"/>
  <c r="E126" i="10"/>
  <c r="E118" i="10"/>
  <c r="F118" i="10" s="1"/>
  <c r="AO80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58" i="8"/>
  <c r="AM90" i="8"/>
  <c r="V108" i="8"/>
  <c r="I34" i="8"/>
  <c r="J61" i="8" s="1"/>
  <c r="J34" i="8"/>
  <c r="K61" i="8" s="1"/>
  <c r="K34" i="8"/>
  <c r="L61" i="8" s="1"/>
  <c r="L34" i="8"/>
  <c r="M34" i="8"/>
  <c r="N34" i="8"/>
  <c r="O61" i="8" s="1"/>
  <c r="O34" i="8"/>
  <c r="P34" i="8"/>
  <c r="Q34" i="8"/>
  <c r="R34" i="8"/>
  <c r="S61" i="8" s="1"/>
  <c r="S34" i="8"/>
  <c r="T61" i="8" s="1"/>
  <c r="T34" i="8"/>
  <c r="U34" i="8"/>
  <c r="V34" i="8"/>
  <c r="W61" i="8" s="1"/>
  <c r="W34" i="8"/>
  <c r="X34" i="8"/>
  <c r="Y34" i="8"/>
  <c r="Z34" i="8"/>
  <c r="AA61" i="8" s="1"/>
  <c r="AA34" i="8"/>
  <c r="AB61" i="8" s="1"/>
  <c r="AB34" i="8"/>
  <c r="AC34" i="8"/>
  <c r="AD34" i="8"/>
  <c r="AE61" i="8" s="1"/>
  <c r="AE34" i="8"/>
  <c r="AF34" i="8"/>
  <c r="AG34" i="8"/>
  <c r="AH34" i="8"/>
  <c r="AI61" i="8" s="1"/>
  <c r="AI34" i="8"/>
  <c r="AJ61" i="8" s="1"/>
  <c r="AJ34" i="8"/>
  <c r="AK34" i="8"/>
  <c r="AL34" i="8"/>
  <c r="AM61" i="8" s="1"/>
  <c r="AM34" i="8"/>
  <c r="AN34" i="8"/>
  <c r="AO34" i="8"/>
  <c r="AP34" i="8"/>
  <c r="AQ61" i="8" s="1"/>
  <c r="AQ34" i="8"/>
  <c r="I35" i="8"/>
  <c r="J35" i="8"/>
  <c r="K35" i="8"/>
  <c r="L35" i="8"/>
  <c r="M35" i="8"/>
  <c r="N62" i="8" s="1"/>
  <c r="N35" i="8"/>
  <c r="O35" i="8"/>
  <c r="P35" i="8"/>
  <c r="Q35" i="8"/>
  <c r="R62" i="8" s="1"/>
  <c r="R35" i="8"/>
  <c r="S35" i="8"/>
  <c r="T35" i="8"/>
  <c r="U35" i="8"/>
  <c r="V62" i="8" s="1"/>
  <c r="V35" i="8"/>
  <c r="W35" i="8"/>
  <c r="X35" i="8"/>
  <c r="Y35" i="8"/>
  <c r="Z62" i="8" s="1"/>
  <c r="Z35" i="8"/>
  <c r="AA35" i="8"/>
  <c r="AB35" i="8"/>
  <c r="AC35" i="8"/>
  <c r="AD62" i="8" s="1"/>
  <c r="AD35" i="8"/>
  <c r="AE35" i="8"/>
  <c r="AF35" i="8"/>
  <c r="AG35" i="8"/>
  <c r="AH62" i="8" s="1"/>
  <c r="AH35" i="8"/>
  <c r="AI35" i="8"/>
  <c r="AJ35" i="8"/>
  <c r="AK35" i="8"/>
  <c r="AL62" i="8" s="1"/>
  <c r="AL35" i="8"/>
  <c r="AM35" i="8"/>
  <c r="AN35" i="8"/>
  <c r="AO35" i="8"/>
  <c r="AP62" i="8" s="1"/>
  <c r="AP35" i="8"/>
  <c r="AQ35" i="8"/>
  <c r="I36" i="8"/>
  <c r="J36" i="8"/>
  <c r="K63" i="8" s="1"/>
  <c r="K36" i="8"/>
  <c r="L36" i="8"/>
  <c r="M36" i="8"/>
  <c r="N36" i="8"/>
  <c r="O63" i="8" s="1"/>
  <c r="O36" i="8"/>
  <c r="P63" i="8" s="1"/>
  <c r="P36" i="8"/>
  <c r="Q36" i="8"/>
  <c r="R36" i="8"/>
  <c r="S63" i="8" s="1"/>
  <c r="S36" i="8"/>
  <c r="T63" i="8" s="1"/>
  <c r="T36" i="8"/>
  <c r="U36" i="8"/>
  <c r="V36" i="8"/>
  <c r="W63" i="8" s="1"/>
  <c r="W90" i="8" s="1"/>
  <c r="W36" i="8"/>
  <c r="X63" i="8" s="1"/>
  <c r="X36" i="8"/>
  <c r="Y36" i="8"/>
  <c r="Z36" i="8"/>
  <c r="AA63" i="8" s="1"/>
  <c r="AA36" i="8"/>
  <c r="AB63" i="8" s="1"/>
  <c r="AB36" i="8"/>
  <c r="AC36" i="8"/>
  <c r="AD36" i="8"/>
  <c r="AE63" i="8" s="1"/>
  <c r="AE36" i="8"/>
  <c r="AF63" i="8" s="1"/>
  <c r="AF36" i="8"/>
  <c r="AG36" i="8"/>
  <c r="AH36" i="8"/>
  <c r="AI63" i="8" s="1"/>
  <c r="AI36" i="8"/>
  <c r="AJ63" i="8" s="1"/>
  <c r="AJ36" i="8"/>
  <c r="AK36" i="8"/>
  <c r="AL36" i="8"/>
  <c r="AM63" i="8" s="1"/>
  <c r="AM36" i="8"/>
  <c r="AN63" i="8" s="1"/>
  <c r="AN36" i="8"/>
  <c r="AO36" i="8"/>
  <c r="AP36" i="8"/>
  <c r="AQ63" i="8" s="1"/>
  <c r="AQ36" i="8"/>
  <c r="I37" i="8"/>
  <c r="J37" i="8"/>
  <c r="K37" i="8"/>
  <c r="L64" i="8" s="1"/>
  <c r="L37" i="8"/>
  <c r="M37" i="8"/>
  <c r="N64" i="8" s="1"/>
  <c r="N37" i="8"/>
  <c r="O37" i="8"/>
  <c r="P37" i="8"/>
  <c r="Q37" i="8"/>
  <c r="R64" i="8" s="1"/>
  <c r="R37" i="8"/>
  <c r="S37" i="8"/>
  <c r="T37" i="8"/>
  <c r="U37" i="8"/>
  <c r="V64" i="8" s="1"/>
  <c r="V37" i="8"/>
  <c r="W37" i="8"/>
  <c r="X37" i="8"/>
  <c r="Y37" i="8"/>
  <c r="Z64" i="8" s="1"/>
  <c r="Z37" i="8"/>
  <c r="AA37" i="8"/>
  <c r="AB37" i="8"/>
  <c r="AC37" i="8"/>
  <c r="AD64" i="8" s="1"/>
  <c r="AD37" i="8"/>
  <c r="AE37" i="8"/>
  <c r="AF37" i="8"/>
  <c r="AG37" i="8"/>
  <c r="AH64" i="8" s="1"/>
  <c r="AH37" i="8"/>
  <c r="AI37" i="8"/>
  <c r="AJ37" i="8"/>
  <c r="AK37" i="8"/>
  <c r="AL64" i="8" s="1"/>
  <c r="AL37" i="8"/>
  <c r="AM37" i="8"/>
  <c r="AN37" i="8"/>
  <c r="AO37" i="8"/>
  <c r="AP64" i="8" s="1"/>
  <c r="AP37" i="8"/>
  <c r="AQ37" i="8"/>
  <c r="I38" i="8"/>
  <c r="J65" i="8" s="1"/>
  <c r="J38" i="8"/>
  <c r="K65" i="8" s="1"/>
  <c r="K38" i="8"/>
  <c r="L65" i="8" s="1"/>
  <c r="L38" i="8"/>
  <c r="M38" i="8"/>
  <c r="N38" i="8"/>
  <c r="O65" i="8" s="1"/>
  <c r="O38" i="8"/>
  <c r="P38" i="8"/>
  <c r="Q38" i="8"/>
  <c r="R38" i="8"/>
  <c r="S65" i="8" s="1"/>
  <c r="S38" i="8"/>
  <c r="T65" i="8" s="1"/>
  <c r="T38" i="8"/>
  <c r="U38" i="8"/>
  <c r="V38" i="8"/>
  <c r="W65" i="8" s="1"/>
  <c r="W38" i="8"/>
  <c r="X38" i="8"/>
  <c r="Y38" i="8"/>
  <c r="Z38" i="8"/>
  <c r="AA65" i="8" s="1"/>
  <c r="AA38" i="8"/>
  <c r="AB65" i="8" s="1"/>
  <c r="AB38" i="8"/>
  <c r="AC38" i="8"/>
  <c r="AD38" i="8"/>
  <c r="AE65" i="8" s="1"/>
  <c r="AE38" i="8"/>
  <c r="AF38" i="8"/>
  <c r="AG38" i="8"/>
  <c r="AH38" i="8"/>
  <c r="AI65" i="8" s="1"/>
  <c r="AI38" i="8"/>
  <c r="AJ65" i="8" s="1"/>
  <c r="AJ38" i="8"/>
  <c r="AK38" i="8"/>
  <c r="AL38" i="8"/>
  <c r="AM65" i="8" s="1"/>
  <c r="AM38" i="8"/>
  <c r="AN38" i="8"/>
  <c r="AO38" i="8"/>
  <c r="AP38" i="8"/>
  <c r="AQ65" i="8" s="1"/>
  <c r="AQ38" i="8"/>
  <c r="AQ92" i="8" s="1"/>
  <c r="I39" i="8"/>
  <c r="J39" i="8"/>
  <c r="K66" i="8" s="1"/>
  <c r="K39" i="8"/>
  <c r="L66" i="8" s="1"/>
  <c r="L39" i="8"/>
  <c r="M39" i="8"/>
  <c r="N39" i="8"/>
  <c r="O39" i="8"/>
  <c r="P66" i="8" s="1"/>
  <c r="P39" i="8"/>
  <c r="Q66" i="8" s="1"/>
  <c r="Q39" i="8"/>
  <c r="R39" i="8"/>
  <c r="S39" i="8"/>
  <c r="T66" i="8" s="1"/>
  <c r="T39" i="8"/>
  <c r="U39" i="8"/>
  <c r="V39" i="8"/>
  <c r="W39" i="8"/>
  <c r="X66" i="8" s="1"/>
  <c r="X39" i="8"/>
  <c r="Y66" i="8" s="1"/>
  <c r="Y39" i="8"/>
  <c r="Z39" i="8"/>
  <c r="AA39" i="8"/>
  <c r="AB66" i="8" s="1"/>
  <c r="AB39" i="8"/>
  <c r="AC39" i="8"/>
  <c r="AD39" i="8"/>
  <c r="AE39" i="8"/>
  <c r="AF66" i="8" s="1"/>
  <c r="AF39" i="8"/>
  <c r="AG66" i="8" s="1"/>
  <c r="AG39" i="8"/>
  <c r="AH39" i="8"/>
  <c r="AI39" i="8"/>
  <c r="AJ66" i="8" s="1"/>
  <c r="AJ39" i="8"/>
  <c r="AK39" i="8"/>
  <c r="AL39" i="8"/>
  <c r="AM39" i="8"/>
  <c r="AN66" i="8" s="1"/>
  <c r="AN39" i="8"/>
  <c r="AO66" i="8" s="1"/>
  <c r="AO39" i="8"/>
  <c r="AP39" i="8"/>
  <c r="AQ39" i="8"/>
  <c r="I40" i="8"/>
  <c r="J40" i="8"/>
  <c r="K40" i="8"/>
  <c r="L67" i="8" s="1"/>
  <c r="L40" i="8"/>
  <c r="M40" i="8"/>
  <c r="N40" i="8"/>
  <c r="O67" i="8" s="1"/>
  <c r="O40" i="8"/>
  <c r="P40" i="8"/>
  <c r="Q40" i="8"/>
  <c r="R40" i="8"/>
  <c r="S67" i="8" s="1"/>
  <c r="S40" i="8"/>
  <c r="T40" i="8"/>
  <c r="U40" i="8"/>
  <c r="V40" i="8"/>
  <c r="W67" i="8" s="1"/>
  <c r="W40" i="8"/>
  <c r="X40" i="8"/>
  <c r="Y40" i="8"/>
  <c r="Z40" i="8"/>
  <c r="AA67" i="8" s="1"/>
  <c r="AA40" i="8"/>
  <c r="AB40" i="8"/>
  <c r="AC40" i="8"/>
  <c r="AD40" i="8"/>
  <c r="AE67" i="8" s="1"/>
  <c r="AE40" i="8"/>
  <c r="AF40" i="8"/>
  <c r="AG40" i="8"/>
  <c r="AH40" i="8"/>
  <c r="AI67" i="8" s="1"/>
  <c r="AI40" i="8"/>
  <c r="AJ40" i="8"/>
  <c r="AK40" i="8"/>
  <c r="AL40" i="8"/>
  <c r="AM67" i="8" s="1"/>
  <c r="AM40" i="8"/>
  <c r="AN40" i="8"/>
  <c r="AO40" i="8"/>
  <c r="AP40" i="8"/>
  <c r="AQ67" i="8" s="1"/>
  <c r="AQ40" i="8"/>
  <c r="I41" i="8"/>
  <c r="J41" i="8"/>
  <c r="K41" i="8"/>
  <c r="L68" i="8" s="1"/>
  <c r="L41" i="8"/>
  <c r="M41" i="8"/>
  <c r="N41" i="8"/>
  <c r="O41" i="8"/>
  <c r="P68" i="8" s="1"/>
  <c r="P41" i="8"/>
  <c r="Q41" i="8"/>
  <c r="R41" i="8"/>
  <c r="S41" i="8"/>
  <c r="T68" i="8" s="1"/>
  <c r="T41" i="8"/>
  <c r="U41" i="8"/>
  <c r="V41" i="8"/>
  <c r="W41" i="8"/>
  <c r="X68" i="8" s="1"/>
  <c r="X41" i="8"/>
  <c r="Y41" i="8"/>
  <c r="Z41" i="8"/>
  <c r="AA41" i="8"/>
  <c r="AB68" i="8" s="1"/>
  <c r="AB41" i="8"/>
  <c r="AC41" i="8"/>
  <c r="AD41" i="8"/>
  <c r="AE41" i="8"/>
  <c r="AF68" i="8" s="1"/>
  <c r="AF41" i="8"/>
  <c r="AG41" i="8"/>
  <c r="AH41" i="8"/>
  <c r="AI41" i="8"/>
  <c r="AJ68" i="8" s="1"/>
  <c r="AJ41" i="8"/>
  <c r="AK41" i="8"/>
  <c r="AL41" i="8"/>
  <c r="AM41" i="8"/>
  <c r="AN68" i="8" s="1"/>
  <c r="AN41" i="8"/>
  <c r="AO41" i="8"/>
  <c r="AP41" i="8"/>
  <c r="AQ41" i="8"/>
  <c r="I42" i="8"/>
  <c r="J42" i="8"/>
  <c r="K42" i="8"/>
  <c r="L42" i="8"/>
  <c r="M69" i="8" s="1"/>
  <c r="M42" i="8"/>
  <c r="N42" i="8"/>
  <c r="O42" i="8"/>
  <c r="P42" i="8"/>
  <c r="Q69" i="8" s="1"/>
  <c r="Q42" i="8"/>
  <c r="R69" i="8" s="1"/>
  <c r="R42" i="8"/>
  <c r="S42" i="8"/>
  <c r="T42" i="8"/>
  <c r="U69" i="8" s="1"/>
  <c r="U42" i="8"/>
  <c r="V42" i="8"/>
  <c r="W42" i="8"/>
  <c r="X42" i="8"/>
  <c r="Y69" i="8" s="1"/>
  <c r="Y42" i="8"/>
  <c r="Z69" i="8" s="1"/>
  <c r="Z42" i="8"/>
  <c r="AA42" i="8"/>
  <c r="AB42" i="8"/>
  <c r="AC69" i="8" s="1"/>
  <c r="AC42" i="8"/>
  <c r="AD42" i="8"/>
  <c r="AE42" i="8"/>
  <c r="AF42" i="8"/>
  <c r="AG69" i="8" s="1"/>
  <c r="AG42" i="8"/>
  <c r="AH69" i="8" s="1"/>
  <c r="AH42" i="8"/>
  <c r="AI42" i="8"/>
  <c r="AJ42" i="8"/>
  <c r="AK69" i="8" s="1"/>
  <c r="AK42" i="8"/>
  <c r="AL42" i="8"/>
  <c r="AM42" i="8"/>
  <c r="AN42" i="8"/>
  <c r="AO69" i="8" s="1"/>
  <c r="AO96" i="8" s="1"/>
  <c r="AO42" i="8"/>
  <c r="AP69" i="8" s="1"/>
  <c r="AP42" i="8"/>
  <c r="AQ42" i="8"/>
  <c r="I43" i="8"/>
  <c r="J70" i="8" s="1"/>
  <c r="J43" i="8"/>
  <c r="K43" i="8"/>
  <c r="L43" i="8"/>
  <c r="M43" i="8"/>
  <c r="N43" i="8"/>
  <c r="O43" i="8"/>
  <c r="P70" i="8" s="1"/>
  <c r="P43" i="8"/>
  <c r="Q43" i="8"/>
  <c r="R43" i="8"/>
  <c r="S43" i="8"/>
  <c r="T70" i="8" s="1"/>
  <c r="T43" i="8"/>
  <c r="U43" i="8"/>
  <c r="V43" i="8"/>
  <c r="W43" i="8"/>
  <c r="X70" i="8" s="1"/>
  <c r="X43" i="8"/>
  <c r="Y43" i="8"/>
  <c r="Z43" i="8"/>
  <c r="AA43" i="8"/>
  <c r="AB70" i="8" s="1"/>
  <c r="AB43" i="8"/>
  <c r="AC43" i="8"/>
  <c r="AD43" i="8"/>
  <c r="AE43" i="8"/>
  <c r="AF70" i="8" s="1"/>
  <c r="AF43" i="8"/>
  <c r="AG43" i="8"/>
  <c r="AH43" i="8"/>
  <c r="AI43" i="8"/>
  <c r="AJ70" i="8" s="1"/>
  <c r="AJ43" i="8"/>
  <c r="AK43" i="8"/>
  <c r="AL43" i="8"/>
  <c r="AM43" i="8"/>
  <c r="AN70" i="8" s="1"/>
  <c r="AN43" i="8"/>
  <c r="AO43" i="8"/>
  <c r="AP43" i="8"/>
  <c r="AQ43" i="8"/>
  <c r="I44" i="8"/>
  <c r="J44" i="8"/>
  <c r="K71" i="8" s="1"/>
  <c r="K44" i="8"/>
  <c r="L44" i="8"/>
  <c r="M71" i="8" s="1"/>
  <c r="M44" i="8"/>
  <c r="N44" i="8"/>
  <c r="O71" i="8" s="1"/>
  <c r="O44" i="8"/>
  <c r="P44" i="8"/>
  <c r="Q44" i="8"/>
  <c r="R44" i="8"/>
  <c r="S71" i="8" s="1"/>
  <c r="S44" i="8"/>
  <c r="T44" i="8"/>
  <c r="U44" i="8"/>
  <c r="V71" i="8" s="1"/>
  <c r="V44" i="8"/>
  <c r="W71" i="8" s="1"/>
  <c r="W44" i="8"/>
  <c r="X44" i="8"/>
  <c r="Y44" i="8"/>
  <c r="Z44" i="8"/>
  <c r="AA71" i="8" s="1"/>
  <c r="AA44" i="8"/>
  <c r="AB44" i="8"/>
  <c r="AC44" i="8"/>
  <c r="AD44" i="8"/>
  <c r="AE71" i="8" s="1"/>
  <c r="AE44" i="8"/>
  <c r="AF44" i="8"/>
  <c r="AG44" i="8"/>
  <c r="AH44" i="8"/>
  <c r="AI44" i="8"/>
  <c r="AJ44" i="8"/>
  <c r="AK44" i="8"/>
  <c r="AL44" i="8"/>
  <c r="AM71" i="8" s="1"/>
  <c r="AM44" i="8"/>
  <c r="AN44" i="8"/>
  <c r="AO44" i="8"/>
  <c r="AP44" i="8"/>
  <c r="AQ44" i="8"/>
  <c r="I45" i="8"/>
  <c r="J45" i="8"/>
  <c r="K72" i="8" s="1"/>
  <c r="K45" i="8"/>
  <c r="L72" i="8" s="1"/>
  <c r="L45" i="8"/>
  <c r="M45" i="8"/>
  <c r="N72" i="8" s="1"/>
  <c r="N45" i="8"/>
  <c r="O45" i="8"/>
  <c r="P45" i="8"/>
  <c r="Q45" i="8"/>
  <c r="R45" i="8"/>
  <c r="S45" i="8"/>
  <c r="T45" i="8"/>
  <c r="U45" i="8"/>
  <c r="V72" i="8" s="1"/>
  <c r="V45" i="8"/>
  <c r="W45" i="8"/>
  <c r="X45" i="8"/>
  <c r="Y45" i="8"/>
  <c r="Z45" i="8"/>
  <c r="AA45" i="8"/>
  <c r="AB45" i="8"/>
  <c r="AC45" i="8"/>
  <c r="AD72" i="8" s="1"/>
  <c r="AD45" i="8"/>
  <c r="AE45" i="8"/>
  <c r="AF45" i="8"/>
  <c r="AG45" i="8"/>
  <c r="AH45" i="8"/>
  <c r="AI45" i="8"/>
  <c r="AJ45" i="8"/>
  <c r="AK45" i="8"/>
  <c r="AL72" i="8" s="1"/>
  <c r="AL45" i="8"/>
  <c r="AM45" i="8"/>
  <c r="AN45" i="8"/>
  <c r="AO45" i="8"/>
  <c r="AP45" i="8"/>
  <c r="AQ45" i="8"/>
  <c r="I46" i="8"/>
  <c r="J73" i="8" s="1"/>
  <c r="J46" i="8"/>
  <c r="K73" i="8" s="1"/>
  <c r="K46" i="8"/>
  <c r="L46" i="8"/>
  <c r="M73" i="8" s="1"/>
  <c r="M46" i="8"/>
  <c r="N46" i="8"/>
  <c r="O46" i="8"/>
  <c r="P46" i="8"/>
  <c r="Q46" i="8"/>
  <c r="R46" i="8"/>
  <c r="S46" i="8"/>
  <c r="T46" i="8"/>
  <c r="U73" i="8" s="1"/>
  <c r="U46" i="8"/>
  <c r="V46" i="8"/>
  <c r="W46" i="8"/>
  <c r="X73" i="8" s="1"/>
  <c r="X46" i="8"/>
  <c r="Y46" i="8"/>
  <c r="Z46" i="8"/>
  <c r="AA46" i="8"/>
  <c r="AB73" i="8" s="1"/>
  <c r="AB46" i="8"/>
  <c r="AC46" i="8"/>
  <c r="AD46" i="8"/>
  <c r="AE46" i="8"/>
  <c r="AF46" i="8"/>
  <c r="AG73" i="8" s="1"/>
  <c r="AG46" i="8"/>
  <c r="AH46" i="8"/>
  <c r="AI46" i="8"/>
  <c r="AJ46" i="8"/>
  <c r="AK46" i="8"/>
  <c r="AL46" i="8"/>
  <c r="AM73" i="8" s="1"/>
  <c r="AM46" i="8"/>
  <c r="AN46" i="8"/>
  <c r="AO46" i="8"/>
  <c r="AP46" i="8"/>
  <c r="AQ46" i="8"/>
  <c r="I47" i="8"/>
  <c r="J47" i="8"/>
  <c r="K74" i="8" s="1"/>
  <c r="K47" i="8"/>
  <c r="L47" i="8"/>
  <c r="M47" i="8"/>
  <c r="N74" i="8" s="1"/>
  <c r="N47" i="8"/>
  <c r="O47" i="8"/>
  <c r="P47" i="8"/>
  <c r="Q47" i="8"/>
  <c r="R47" i="8"/>
  <c r="S47" i="8"/>
  <c r="T74" i="8" s="1"/>
  <c r="T47" i="8"/>
  <c r="U47" i="8"/>
  <c r="V47" i="8"/>
  <c r="W47" i="8"/>
  <c r="X47" i="8"/>
  <c r="Y74" i="8" s="1"/>
  <c r="Y47" i="8"/>
  <c r="Z47" i="8"/>
  <c r="AA47" i="8"/>
  <c r="AB47" i="8"/>
  <c r="AC47" i="8"/>
  <c r="AD74" i="8" s="1"/>
  <c r="AD47" i="8"/>
  <c r="AE47" i="8"/>
  <c r="AF47" i="8"/>
  <c r="AG47" i="8"/>
  <c r="AH47" i="8"/>
  <c r="AI47" i="8"/>
  <c r="AJ74" i="8" s="1"/>
  <c r="AJ47" i="8"/>
  <c r="AK47" i="8"/>
  <c r="AL47" i="8"/>
  <c r="AM47" i="8"/>
  <c r="AN74" i="8" s="1"/>
  <c r="AN47" i="8"/>
  <c r="AO47" i="8"/>
  <c r="AP47" i="8"/>
  <c r="AQ47" i="8"/>
  <c r="I48" i="8"/>
  <c r="J48" i="8"/>
  <c r="K48" i="8"/>
  <c r="L48" i="8"/>
  <c r="M48" i="8"/>
  <c r="N75" i="8" s="1"/>
  <c r="N48" i="8"/>
  <c r="O48" i="8"/>
  <c r="P48" i="8"/>
  <c r="Q48" i="8"/>
  <c r="R75" i="8" s="1"/>
  <c r="R48" i="8"/>
  <c r="S48" i="8"/>
  <c r="T48" i="8"/>
  <c r="U48" i="8"/>
  <c r="V75" i="8" s="1"/>
  <c r="V48" i="8"/>
  <c r="W48" i="8"/>
  <c r="X48" i="8"/>
  <c r="Y48" i="8"/>
  <c r="Z75" i="8" s="1"/>
  <c r="Z48" i="8"/>
  <c r="AA48" i="8"/>
  <c r="AB48" i="8"/>
  <c r="AC48" i="8"/>
  <c r="AD75" i="8" s="1"/>
  <c r="AD48" i="8"/>
  <c r="AE48" i="8"/>
  <c r="AF48" i="8"/>
  <c r="AG48" i="8"/>
  <c r="AH75" i="8" s="1"/>
  <c r="AH48" i="8"/>
  <c r="AI48" i="8"/>
  <c r="AJ48" i="8"/>
  <c r="AK48" i="8"/>
  <c r="AL75" i="8" s="1"/>
  <c r="AL48" i="8"/>
  <c r="AM48" i="8"/>
  <c r="AN48" i="8"/>
  <c r="AO48" i="8"/>
  <c r="AP75" i="8" s="1"/>
  <c r="AP48" i="8"/>
  <c r="AQ48" i="8"/>
  <c r="I49" i="8"/>
  <c r="J49" i="8"/>
  <c r="K76" i="8" s="1"/>
  <c r="K49" i="8"/>
  <c r="L76" i="8" s="1"/>
  <c r="L49" i="8"/>
  <c r="M76" i="8" s="1"/>
  <c r="M49" i="8"/>
  <c r="N76" i="8" s="1"/>
  <c r="N49" i="8"/>
  <c r="O49" i="8"/>
  <c r="P49" i="8"/>
  <c r="Q49" i="8"/>
  <c r="R76" i="8" s="1"/>
  <c r="R49" i="8"/>
  <c r="S49" i="8"/>
  <c r="T49" i="8"/>
  <c r="U49" i="8"/>
  <c r="V76" i="8" s="1"/>
  <c r="V49" i="8"/>
  <c r="W49" i="8"/>
  <c r="X49" i="8"/>
  <c r="Y49" i="8"/>
  <c r="Z76" i="8" s="1"/>
  <c r="Z49" i="8"/>
  <c r="AA49" i="8"/>
  <c r="AB49" i="8"/>
  <c r="AC49" i="8"/>
  <c r="AD76" i="8" s="1"/>
  <c r="AD49" i="8"/>
  <c r="AE49" i="8"/>
  <c r="AF49" i="8"/>
  <c r="AG49" i="8"/>
  <c r="AH76" i="8" s="1"/>
  <c r="AH49" i="8"/>
  <c r="AH103" i="8" s="1"/>
  <c r="AI49" i="8"/>
  <c r="AJ49" i="8"/>
  <c r="AK49" i="8"/>
  <c r="AL76" i="8" s="1"/>
  <c r="AL49" i="8"/>
  <c r="AM49" i="8"/>
  <c r="AN49" i="8"/>
  <c r="AO49" i="8"/>
  <c r="AP76" i="8" s="1"/>
  <c r="AP49" i="8"/>
  <c r="AQ49" i="8"/>
  <c r="I50" i="8"/>
  <c r="J77" i="8" s="1"/>
  <c r="J50" i="8"/>
  <c r="K77" i="8" s="1"/>
  <c r="K50" i="8"/>
  <c r="L77" i="8" s="1"/>
  <c r="L50" i="8"/>
  <c r="M50" i="8"/>
  <c r="N50" i="8"/>
  <c r="O50" i="8"/>
  <c r="P77" i="8" s="1"/>
  <c r="P50" i="8"/>
  <c r="Q50" i="8"/>
  <c r="R50" i="8"/>
  <c r="S77" i="8" s="1"/>
  <c r="S50" i="8"/>
  <c r="T50" i="8"/>
  <c r="U77" i="8" s="1"/>
  <c r="U50" i="8"/>
  <c r="V50" i="8"/>
  <c r="W50" i="8"/>
  <c r="X50" i="8"/>
  <c r="Y77" i="8" s="1"/>
  <c r="Y50" i="8"/>
  <c r="Z50" i="8"/>
  <c r="AA77" i="8" s="1"/>
  <c r="AA50" i="8"/>
  <c r="AB50" i="8"/>
  <c r="AC50" i="8"/>
  <c r="AD77" i="8" s="1"/>
  <c r="AD50" i="8"/>
  <c r="AE77" i="8" s="1"/>
  <c r="AE50" i="8"/>
  <c r="AF50" i="8"/>
  <c r="AG50" i="8"/>
  <c r="AH50" i="8"/>
  <c r="AI77" i="8" s="1"/>
  <c r="AI50" i="8"/>
  <c r="AJ77" i="8" s="1"/>
  <c r="AJ50" i="8"/>
  <c r="AK50" i="8"/>
  <c r="AL50" i="8"/>
  <c r="AM50" i="8"/>
  <c r="AN77" i="8" s="1"/>
  <c r="AN50" i="8"/>
  <c r="AO50" i="8"/>
  <c r="AP50" i="8"/>
  <c r="AQ77" i="8" s="1"/>
  <c r="AQ50" i="8"/>
  <c r="I51" i="8"/>
  <c r="J78" i="8" s="1"/>
  <c r="J51" i="8"/>
  <c r="K51" i="8"/>
  <c r="L51" i="8"/>
  <c r="M51" i="8"/>
  <c r="N78" i="8" s="1"/>
  <c r="N51" i="8"/>
  <c r="O51" i="8"/>
  <c r="P51" i="8"/>
  <c r="Q51" i="8"/>
  <c r="R78" i="8" s="1"/>
  <c r="R51" i="8"/>
  <c r="S51" i="8"/>
  <c r="T78" i="8" s="1"/>
  <c r="T51" i="8"/>
  <c r="U51" i="8"/>
  <c r="V51" i="8"/>
  <c r="W78" i="8" s="1"/>
  <c r="W51" i="8"/>
  <c r="X51" i="8"/>
  <c r="Y51" i="8"/>
  <c r="Z51" i="8"/>
  <c r="AA78" i="8" s="1"/>
  <c r="AA51" i="8"/>
  <c r="AB78" i="8" s="1"/>
  <c r="AB51" i="8"/>
  <c r="AC51" i="8"/>
  <c r="AD51" i="8"/>
  <c r="AE51" i="8"/>
  <c r="AF78" i="8" s="1"/>
  <c r="AF51" i="8"/>
  <c r="AG51" i="8"/>
  <c r="AH51" i="8"/>
  <c r="AI51" i="8"/>
  <c r="AJ78" i="8" s="1"/>
  <c r="AJ51" i="8"/>
  <c r="AJ105" i="8" s="1"/>
  <c r="AK51" i="8"/>
  <c r="AL51" i="8"/>
  <c r="AM51" i="8"/>
  <c r="AN51" i="8"/>
  <c r="AO78" i="8" s="1"/>
  <c r="AO51" i="8"/>
  <c r="AP51" i="8"/>
  <c r="AQ51" i="8"/>
  <c r="I52" i="8"/>
  <c r="J52" i="8"/>
  <c r="K79" i="8" s="1"/>
  <c r="K52" i="8"/>
  <c r="L79" i="8" s="1"/>
  <c r="L52" i="8"/>
  <c r="M52" i="8"/>
  <c r="N52" i="8"/>
  <c r="O52" i="8"/>
  <c r="P79" i="8" s="1"/>
  <c r="P52" i="8"/>
  <c r="Q52" i="8"/>
  <c r="R52" i="8"/>
  <c r="S52" i="8"/>
  <c r="T79" i="8" s="1"/>
  <c r="T52" i="8"/>
  <c r="U52" i="8"/>
  <c r="V52" i="8"/>
  <c r="W52" i="8"/>
  <c r="X79" i="8" s="1"/>
  <c r="X52" i="8"/>
  <c r="Y52" i="8"/>
  <c r="Z52" i="8"/>
  <c r="AA52" i="8"/>
  <c r="AB79" i="8" s="1"/>
  <c r="AB52" i="8"/>
  <c r="AC52" i="8"/>
  <c r="AD52" i="8"/>
  <c r="AE52" i="8"/>
  <c r="AF79" i="8" s="1"/>
  <c r="AF52" i="8"/>
  <c r="AG52" i="8"/>
  <c r="AH52" i="8"/>
  <c r="AI52" i="8"/>
  <c r="AJ79" i="8" s="1"/>
  <c r="AJ52" i="8"/>
  <c r="AK52" i="8"/>
  <c r="AL52" i="8"/>
  <c r="AM52" i="8"/>
  <c r="AN79" i="8" s="1"/>
  <c r="AN52" i="8"/>
  <c r="AO52" i="8"/>
  <c r="AP52" i="8"/>
  <c r="AQ52" i="8"/>
  <c r="I53" i="8"/>
  <c r="J53" i="8"/>
  <c r="K53" i="8"/>
  <c r="L53" i="8"/>
  <c r="M80" i="8" s="1"/>
  <c r="M53" i="8"/>
  <c r="N53" i="8"/>
  <c r="O53" i="8"/>
  <c r="P53" i="8"/>
  <c r="Q80" i="8" s="1"/>
  <c r="Q53" i="8"/>
  <c r="R53" i="8"/>
  <c r="S53" i="8"/>
  <c r="T53" i="8"/>
  <c r="U80" i="8" s="1"/>
  <c r="U53" i="8"/>
  <c r="V53" i="8"/>
  <c r="W53" i="8"/>
  <c r="X53" i="8"/>
  <c r="Y80" i="8" s="1"/>
  <c r="Y53" i="8"/>
  <c r="Z53" i="8"/>
  <c r="AA53" i="8"/>
  <c r="AB53" i="8"/>
  <c r="AC80" i="8" s="1"/>
  <c r="AC53" i="8"/>
  <c r="AD53" i="8"/>
  <c r="AE53" i="8"/>
  <c r="AF53" i="8"/>
  <c r="AG80" i="8" s="1"/>
  <c r="AG53" i="8"/>
  <c r="AH53" i="8"/>
  <c r="AI53" i="8"/>
  <c r="AJ53" i="8"/>
  <c r="AK80" i="8" s="1"/>
  <c r="AK53" i="8"/>
  <c r="AL53" i="8"/>
  <c r="AM53" i="8"/>
  <c r="AN53" i="8"/>
  <c r="AO53" i="8"/>
  <c r="AP53" i="8"/>
  <c r="AQ53" i="8"/>
  <c r="I54" i="8"/>
  <c r="I81" i="8" s="1"/>
  <c r="I108" i="8" s="1"/>
  <c r="J54" i="8"/>
  <c r="J81" i="8" s="1"/>
  <c r="K54" i="8"/>
  <c r="L54" i="8"/>
  <c r="L81" i="8" s="1"/>
  <c r="L108" i="8" s="1"/>
  <c r="M54" i="8"/>
  <c r="M81" i="8" s="1"/>
  <c r="M108" i="8" s="1"/>
  <c r="N54" i="8"/>
  <c r="O54" i="8"/>
  <c r="P54" i="8"/>
  <c r="P81" i="8" s="1"/>
  <c r="Q54" i="8"/>
  <c r="Q81" i="8" s="1"/>
  <c r="Q108" i="8" s="1"/>
  <c r="R54" i="8"/>
  <c r="S54" i="8"/>
  <c r="T54" i="8"/>
  <c r="U54" i="8"/>
  <c r="U81" i="8" s="1"/>
  <c r="U108" i="8" s="1"/>
  <c r="V54" i="8"/>
  <c r="V81" i="8" s="1"/>
  <c r="W54" i="8"/>
  <c r="X54" i="8"/>
  <c r="Y54" i="8"/>
  <c r="Y81" i="8" s="1"/>
  <c r="Y108" i="8" s="1"/>
  <c r="Z54" i="8"/>
  <c r="AA54" i="8"/>
  <c r="AA81" i="8" s="1"/>
  <c r="AB54" i="8"/>
  <c r="AC54" i="8"/>
  <c r="AC81" i="8" s="1"/>
  <c r="AC108" i="8" s="1"/>
  <c r="AD54" i="8"/>
  <c r="AE54" i="8"/>
  <c r="AF54" i="8"/>
  <c r="AF81" i="8" s="1"/>
  <c r="AG54" i="8"/>
  <c r="AG81" i="8" s="1"/>
  <c r="AG108" i="8" s="1"/>
  <c r="AH54" i="8"/>
  <c r="AI54" i="8"/>
  <c r="AJ54" i="8"/>
  <c r="AK54" i="8"/>
  <c r="AK81" i="8" s="1"/>
  <c r="AK108" i="8" s="1"/>
  <c r="AL54" i="8"/>
  <c r="AL81" i="8" s="1"/>
  <c r="AM54" i="8"/>
  <c r="AN54" i="8"/>
  <c r="AO54" i="8"/>
  <c r="AO81" i="8" s="1"/>
  <c r="AO108" i="8" s="1"/>
  <c r="AP54" i="8"/>
  <c r="AQ54" i="8"/>
  <c r="AQ81" i="8" s="1"/>
  <c r="H34" i="8"/>
  <c r="H35" i="8"/>
  <c r="H36" i="8"/>
  <c r="H37" i="8"/>
  <c r="I64" i="8" s="1"/>
  <c r="H38" i="8"/>
  <c r="H39" i="8"/>
  <c r="H40" i="8"/>
  <c r="H41" i="8"/>
  <c r="I68" i="8" s="1"/>
  <c r="H42" i="8"/>
  <c r="H43" i="8"/>
  <c r="H44" i="8"/>
  <c r="H45" i="8"/>
  <c r="I72" i="8" s="1"/>
  <c r="H46" i="8"/>
  <c r="H47" i="8"/>
  <c r="H48" i="8"/>
  <c r="H49" i="8"/>
  <c r="I76" i="8" s="1"/>
  <c r="H50" i="8"/>
  <c r="H51" i="8"/>
  <c r="H52" i="8"/>
  <c r="H53" i="8"/>
  <c r="I80" i="8" s="1"/>
  <c r="H54" i="8"/>
  <c r="K103" i="8" l="1"/>
  <c r="F121" i="10"/>
  <c r="E21" i="14"/>
  <c r="C22" i="14"/>
  <c r="C25" i="14" s="1"/>
  <c r="AA105" i="8"/>
  <c r="AD104" i="8"/>
  <c r="J100" i="8"/>
  <c r="AQ94" i="8"/>
  <c r="AE90" i="8"/>
  <c r="G128" i="10"/>
  <c r="H128" i="10" s="1"/>
  <c r="I128" i="10" s="1"/>
  <c r="J128" i="10" s="1"/>
  <c r="K128" i="10" s="1"/>
  <c r="L128" i="10" s="1"/>
  <c r="M128" i="10" s="1"/>
  <c r="N128" i="10" s="1"/>
  <c r="O128" i="10" s="1"/>
  <c r="P128" i="10" s="1"/>
  <c r="Q128" i="10" s="1"/>
  <c r="R128" i="10" s="1"/>
  <c r="S128" i="10" s="1"/>
  <c r="T128" i="10" s="1"/>
  <c r="U128" i="10" s="1"/>
  <c r="V128" i="10" s="1"/>
  <c r="W128" i="10" s="1"/>
  <c r="X128" i="10" s="1"/>
  <c r="Y128" i="10" s="1"/>
  <c r="Z128" i="10" s="1"/>
  <c r="AA128" i="10" s="1"/>
  <c r="AB128" i="10" s="1"/>
  <c r="AC128" i="10" s="1"/>
  <c r="AD128" i="10" s="1"/>
  <c r="AE128" i="10" s="1"/>
  <c r="AF128" i="10" s="1"/>
  <c r="AG128" i="10" s="1"/>
  <c r="AH128" i="10" s="1"/>
  <c r="AI128" i="10" s="1"/>
  <c r="AJ128" i="10" s="1"/>
  <c r="AK128" i="10" s="1"/>
  <c r="AL128" i="10" s="1"/>
  <c r="AM128" i="10" s="1"/>
  <c r="AN128" i="10" s="1"/>
  <c r="G120" i="10"/>
  <c r="H120" i="10" s="1"/>
  <c r="I120" i="10" s="1"/>
  <c r="D21" i="14"/>
  <c r="G24" i="15"/>
  <c r="C25" i="15"/>
  <c r="C28" i="15" s="1"/>
  <c r="AQ104" i="8"/>
  <c r="K99" i="8"/>
  <c r="V98" i="8"/>
  <c r="AQ88" i="8"/>
  <c r="O90" i="8"/>
  <c r="F126" i="10"/>
  <c r="G126" i="10" s="1"/>
  <c r="H25" i="15"/>
  <c r="F125" i="10"/>
  <c r="G125" i="10" s="1"/>
  <c r="H125" i="10" s="1"/>
  <c r="I125" i="10" s="1"/>
  <c r="J125" i="10" s="1"/>
  <c r="K125" i="10" s="1"/>
  <c r="L125" i="10" s="1"/>
  <c r="M125" i="10" s="1"/>
  <c r="N125" i="10" s="1"/>
  <c r="O125" i="10" s="1"/>
  <c r="P125" i="10" s="1"/>
  <c r="Q125" i="10" s="1"/>
  <c r="R125" i="10" s="1"/>
  <c r="S125" i="10" s="1"/>
  <c r="T125" i="10" s="1"/>
  <c r="U125" i="10" s="1"/>
  <c r="V125" i="10" s="1"/>
  <c r="W125" i="10" s="1"/>
  <c r="X125" i="10" s="1"/>
  <c r="Y125" i="10" s="1"/>
  <c r="Z125" i="10" s="1"/>
  <c r="AA125" i="10" s="1"/>
  <c r="AB125" i="10" s="1"/>
  <c r="AC125" i="10" s="1"/>
  <c r="AD125" i="10" s="1"/>
  <c r="AE125" i="10" s="1"/>
  <c r="AF125" i="10" s="1"/>
  <c r="AG125" i="10" s="1"/>
  <c r="AH125" i="10" s="1"/>
  <c r="AI125" i="10" s="1"/>
  <c r="AJ125" i="10" s="1"/>
  <c r="AK125" i="10" s="1"/>
  <c r="AL125" i="10" s="1"/>
  <c r="AM125" i="10" s="1"/>
  <c r="AN125" i="10" s="1"/>
  <c r="D25" i="15"/>
  <c r="J104" i="8"/>
  <c r="K98" i="8"/>
  <c r="AQ90" i="8"/>
  <c r="K90" i="8"/>
  <c r="L63" i="8"/>
  <c r="I132" i="10"/>
  <c r="J132" i="10" s="1"/>
  <c r="K132" i="10" s="1"/>
  <c r="L132" i="10" s="1"/>
  <c r="M132" i="10" s="1"/>
  <c r="N132" i="10" s="1"/>
  <c r="O132" i="10" s="1"/>
  <c r="P132" i="10" s="1"/>
  <c r="Q132" i="10" s="1"/>
  <c r="R132" i="10" s="1"/>
  <c r="S132" i="10" s="1"/>
  <c r="T132" i="10" s="1"/>
  <c r="U132" i="10" s="1"/>
  <c r="V132" i="10" s="1"/>
  <c r="W132" i="10" s="1"/>
  <c r="X132" i="10" s="1"/>
  <c r="Y132" i="10" s="1"/>
  <c r="Z132" i="10" s="1"/>
  <c r="AA132" i="10" s="1"/>
  <c r="AB132" i="10" s="1"/>
  <c r="AC132" i="10" s="1"/>
  <c r="AD132" i="10" s="1"/>
  <c r="AE132" i="10" s="1"/>
  <c r="AF132" i="10" s="1"/>
  <c r="AG132" i="10" s="1"/>
  <c r="AH132" i="10" s="1"/>
  <c r="AI132" i="10" s="1"/>
  <c r="AJ132" i="10" s="1"/>
  <c r="AK132" i="10" s="1"/>
  <c r="AL132" i="10" s="1"/>
  <c r="AM132" i="10" s="1"/>
  <c r="AN132" i="10" s="1"/>
  <c r="I124" i="10"/>
  <c r="J124" i="10" s="1"/>
  <c r="K124" i="10" s="1"/>
  <c r="L124" i="10" s="1"/>
  <c r="M124" i="10" s="1"/>
  <c r="N124" i="10" s="1"/>
  <c r="O124" i="10" s="1"/>
  <c r="P124" i="10" s="1"/>
  <c r="Q124" i="10" s="1"/>
  <c r="R124" i="10" s="1"/>
  <c r="S124" i="10" s="1"/>
  <c r="T124" i="10" s="1"/>
  <c r="U124" i="10" s="1"/>
  <c r="V124" i="10" s="1"/>
  <c r="W124" i="10" s="1"/>
  <c r="X124" i="10" s="1"/>
  <c r="Y124" i="10" s="1"/>
  <c r="Z124" i="10" s="1"/>
  <c r="AA124" i="10" s="1"/>
  <c r="AB124" i="10" s="1"/>
  <c r="AC124" i="10" s="1"/>
  <c r="AD124" i="10" s="1"/>
  <c r="AE124" i="10" s="1"/>
  <c r="AF124" i="10" s="1"/>
  <c r="AG124" i="10" s="1"/>
  <c r="AH124" i="10" s="1"/>
  <c r="AI124" i="10" s="1"/>
  <c r="AJ124" i="10" s="1"/>
  <c r="AK124" i="10" s="1"/>
  <c r="AL124" i="10" s="1"/>
  <c r="AM124" i="10" s="1"/>
  <c r="AN124" i="10" s="1"/>
  <c r="J24" i="15"/>
  <c r="O81" i="8"/>
  <c r="O108" i="8" s="1"/>
  <c r="AQ80" i="8"/>
  <c r="AE80" i="8"/>
  <c r="W80" i="8"/>
  <c r="K80" i="8"/>
  <c r="K107" i="8" s="1"/>
  <c r="AH79" i="8"/>
  <c r="V79" i="8"/>
  <c r="N79" i="8"/>
  <c r="Y78" i="8"/>
  <c r="AE104" i="8"/>
  <c r="AF77" i="8"/>
  <c r="AF104" i="8" s="1"/>
  <c r="T77" i="8"/>
  <c r="T104" i="8" s="1"/>
  <c r="S104" i="8"/>
  <c r="J75" i="8"/>
  <c r="J102" i="8" s="1"/>
  <c r="Q74" i="8"/>
  <c r="AN73" i="8"/>
  <c r="AM100" i="8"/>
  <c r="AF73" i="8"/>
  <c r="AF100" i="8" s="1"/>
  <c r="T73" i="8"/>
  <c r="S100" i="8"/>
  <c r="AQ72" i="8"/>
  <c r="AH71" i="8"/>
  <c r="AH98" i="8" s="1"/>
  <c r="Z71" i="8"/>
  <c r="N71" i="8"/>
  <c r="N98" i="8" s="1"/>
  <c r="M98" i="8"/>
  <c r="AJ97" i="8"/>
  <c r="AK70" i="8"/>
  <c r="AK97" i="8" s="1"/>
  <c r="Y70" i="8"/>
  <c r="X97" i="8"/>
  <c r="Q70" i="8"/>
  <c r="P97" i="8"/>
  <c r="AJ69" i="8"/>
  <c r="AQ68" i="8"/>
  <c r="AQ95" i="8" s="1"/>
  <c r="AI68" i="8"/>
  <c r="AI95" i="8" s="1"/>
  <c r="W68" i="8"/>
  <c r="K68" i="8"/>
  <c r="K95" i="8" s="1"/>
  <c r="AH67" i="8"/>
  <c r="AH94" i="8" s="1"/>
  <c r="Z67" i="8"/>
  <c r="Z94" i="8" s="1"/>
  <c r="N67" i="8"/>
  <c r="N94" i="8" s="1"/>
  <c r="J67" i="8"/>
  <c r="J94" i="8" s="1"/>
  <c r="AK66" i="8"/>
  <c r="AJ93" i="8"/>
  <c r="M66" i="8"/>
  <c r="M93" i="8" s="1"/>
  <c r="L93" i="8"/>
  <c r="AQ64" i="8"/>
  <c r="AQ91" i="8" s="1"/>
  <c r="AP91" i="8"/>
  <c r="AE64" i="8"/>
  <c r="AE91" i="8" s="1"/>
  <c r="AD91" i="8"/>
  <c r="S64" i="8"/>
  <c r="R91" i="8"/>
  <c r="AP63" i="8"/>
  <c r="AP90" i="8" s="1"/>
  <c r="AH63" i="8"/>
  <c r="V63" i="8"/>
  <c r="V90" i="8" s="1"/>
  <c r="J63" i="8"/>
  <c r="J90" i="8" s="1"/>
  <c r="AG62" i="8"/>
  <c r="AG89" i="8" s="1"/>
  <c r="Y62" i="8"/>
  <c r="Y89" i="8" s="1"/>
  <c r="X61" i="8"/>
  <c r="X88" i="8" s="1"/>
  <c r="W88" i="8"/>
  <c r="P61" i="8"/>
  <c r="P88" i="8" s="1"/>
  <c r="O88" i="8"/>
  <c r="H103" i="8"/>
  <c r="S92" i="8"/>
  <c r="AK78" i="8"/>
  <c r="I79" i="8"/>
  <c r="H106" i="8"/>
  <c r="I75" i="8"/>
  <c r="I102" i="8" s="1"/>
  <c r="H102" i="8"/>
  <c r="I71" i="8"/>
  <c r="H98" i="8"/>
  <c r="I67" i="8"/>
  <c r="I94" i="8" s="1"/>
  <c r="H94" i="8"/>
  <c r="I63" i="8"/>
  <c r="I90" i="8" s="1"/>
  <c r="H90" i="8"/>
  <c r="AP81" i="8"/>
  <c r="AP108" i="8" s="1"/>
  <c r="AH81" i="8"/>
  <c r="AH108" i="8" s="1"/>
  <c r="Z81" i="8"/>
  <c r="Z108" i="8" s="1"/>
  <c r="R81" i="8"/>
  <c r="R108" i="8"/>
  <c r="N81" i="8"/>
  <c r="N108" i="8" s="1"/>
  <c r="AP80" i="8"/>
  <c r="AP107" i="8" s="1"/>
  <c r="AO107" i="8"/>
  <c r="AL80" i="8"/>
  <c r="AL107" i="8" s="1"/>
  <c r="AK107" i="8"/>
  <c r="AH80" i="8"/>
  <c r="AH107" i="8" s="1"/>
  <c r="AG107" i="8"/>
  <c r="AC107" i="8"/>
  <c r="Z80" i="8"/>
  <c r="Y107" i="8"/>
  <c r="U107" i="8"/>
  <c r="V80" i="8"/>
  <c r="V107" i="8" s="1"/>
  <c r="R80" i="8"/>
  <c r="Q107" i="8"/>
  <c r="M107" i="8"/>
  <c r="J80" i="8"/>
  <c r="J107" i="8" s="1"/>
  <c r="I107" i="8"/>
  <c r="AO79" i="8"/>
  <c r="AN106" i="8"/>
  <c r="AJ106" i="8"/>
  <c r="AK79" i="8"/>
  <c r="AG79" i="8"/>
  <c r="AG106" i="8" s="1"/>
  <c r="AF106" i="8"/>
  <c r="AB106" i="8"/>
  <c r="Y79" i="8"/>
  <c r="X106" i="8"/>
  <c r="T106" i="8"/>
  <c r="U79" i="8"/>
  <c r="U106" i="8" s="1"/>
  <c r="Q79" i="8"/>
  <c r="P106" i="8"/>
  <c r="M79" i="8"/>
  <c r="M106" i="8" s="1"/>
  <c r="L106" i="8"/>
  <c r="AN78" i="8"/>
  <c r="X78" i="8"/>
  <c r="X105" i="8" s="1"/>
  <c r="W105" i="8"/>
  <c r="P78" i="8"/>
  <c r="P105" i="8" s="1"/>
  <c r="L78" i="8"/>
  <c r="L105" i="8" s="1"/>
  <c r="AM77" i="8"/>
  <c r="W77" i="8"/>
  <c r="O77" i="8"/>
  <c r="J76" i="8"/>
  <c r="J103" i="8" s="1"/>
  <c r="I103" i="8"/>
  <c r="AO75" i="8"/>
  <c r="AO102" i="8" s="1"/>
  <c r="AK75" i="8"/>
  <c r="AK102" i="8" s="1"/>
  <c r="AG75" i="8"/>
  <c r="AG102" i="8" s="1"/>
  <c r="AC75" i="8"/>
  <c r="AC102" i="8" s="1"/>
  <c r="U75" i="8"/>
  <c r="Q75" i="8"/>
  <c r="M75" i="8"/>
  <c r="AF74" i="8"/>
  <c r="AB74" i="8"/>
  <c r="AB101" i="8" s="1"/>
  <c r="X74" i="8"/>
  <c r="P74" i="8"/>
  <c r="P101" i="8" s="1"/>
  <c r="L74" i="8"/>
  <c r="K101" i="8"/>
  <c r="AQ73" i="8"/>
  <c r="AQ100" i="8" s="1"/>
  <c r="AI73" i="8"/>
  <c r="AI100" i="8" s="1"/>
  <c r="AE73" i="8"/>
  <c r="AE100" i="8" s="1"/>
  <c r="AD100" i="8"/>
  <c r="AA73" i="8"/>
  <c r="W73" i="8"/>
  <c r="S73" i="8"/>
  <c r="O73" i="8"/>
  <c r="O100" i="8" s="1"/>
  <c r="N100" i="8"/>
  <c r="AP72" i="8"/>
  <c r="AP99" i="8" s="1"/>
  <c r="AH72" i="8"/>
  <c r="AH99" i="8" s="1"/>
  <c r="Z72" i="8"/>
  <c r="R72" i="8"/>
  <c r="I99" i="8"/>
  <c r="J72" i="8"/>
  <c r="J99" i="8" s="1"/>
  <c r="AO71" i="8"/>
  <c r="H99" i="8"/>
  <c r="AL108" i="8"/>
  <c r="P108" i="8"/>
  <c r="AI104" i="8"/>
  <c r="O104" i="8"/>
  <c r="Q102" i="8"/>
  <c r="AA100" i="8"/>
  <c r="AG96" i="8"/>
  <c r="AN93" i="8"/>
  <c r="K92" i="8"/>
  <c r="S88" i="8"/>
  <c r="AD80" i="8"/>
  <c r="AD107" i="8" s="1"/>
  <c r="AM81" i="8"/>
  <c r="AM108" i="8"/>
  <c r="W81" i="8"/>
  <c r="W108" i="8" s="1"/>
  <c r="K81" i="8"/>
  <c r="K108" i="8" s="1"/>
  <c r="AI80" i="8"/>
  <c r="S80" i="8"/>
  <c r="R107" i="8"/>
  <c r="AL79" i="8"/>
  <c r="AK106" i="8"/>
  <c r="Y106" i="8"/>
  <c r="Z79" i="8"/>
  <c r="Z106" i="8" s="1"/>
  <c r="AC78" i="8"/>
  <c r="AB105" i="8"/>
  <c r="Q78" i="8"/>
  <c r="Q105" i="8" s="1"/>
  <c r="M78" i="8"/>
  <c r="X77" i="8"/>
  <c r="W104" i="8"/>
  <c r="AM76" i="8"/>
  <c r="AL103" i="8"/>
  <c r="AA76" i="8"/>
  <c r="Z103" i="8"/>
  <c r="S76" i="8"/>
  <c r="R103" i="8"/>
  <c r="AK74" i="8"/>
  <c r="AJ101" i="8"/>
  <c r="AC74" i="8"/>
  <c r="P73" i="8"/>
  <c r="P100" i="8" s="1"/>
  <c r="AL99" i="8"/>
  <c r="AM72" i="8"/>
  <c r="AE72" i="8"/>
  <c r="AD99" i="8"/>
  <c r="V99" i="8"/>
  <c r="W72" i="8"/>
  <c r="AP71" i="8"/>
  <c r="AO98" i="8"/>
  <c r="I98" i="8"/>
  <c r="J71" i="8"/>
  <c r="J98" i="8" s="1"/>
  <c r="AG70" i="8"/>
  <c r="AG97" i="8" s="1"/>
  <c r="AF97" i="8"/>
  <c r="AF69" i="8"/>
  <c r="X69" i="8"/>
  <c r="L69" i="8"/>
  <c r="L96" i="8" s="1"/>
  <c r="AE68" i="8"/>
  <c r="AE95" i="8" s="1"/>
  <c r="S68" i="8"/>
  <c r="S95" i="8" s="1"/>
  <c r="AL67" i="8"/>
  <c r="AL94" i="8" s="1"/>
  <c r="AN65" i="8"/>
  <c r="AN92" i="8" s="1"/>
  <c r="AM92" i="8"/>
  <c r="AF65" i="8"/>
  <c r="AE92" i="8"/>
  <c r="AI64" i="8"/>
  <c r="AI91" i="8" s="1"/>
  <c r="AH91" i="8"/>
  <c r="W64" i="8"/>
  <c r="V91" i="8"/>
  <c r="K64" i="8"/>
  <c r="K91" i="8" s="1"/>
  <c r="AD63" i="8"/>
  <c r="R63" i="8"/>
  <c r="AK62" i="8"/>
  <c r="U62" i="8"/>
  <c r="U89" i="8" s="1"/>
  <c r="I78" i="8"/>
  <c r="H105" i="8"/>
  <c r="I70" i="8"/>
  <c r="I97" i="8" s="1"/>
  <c r="H97" i="8"/>
  <c r="I62" i="8"/>
  <c r="H89" i="8"/>
  <c r="AM78" i="8"/>
  <c r="AM105" i="8" s="1"/>
  <c r="AI78" i="8"/>
  <c r="AI105" i="8" s="1"/>
  <c r="AE78" i="8"/>
  <c r="AE105" i="8" s="1"/>
  <c r="O78" i="8"/>
  <c r="O105" i="8" s="1"/>
  <c r="N105" i="8"/>
  <c r="V77" i="8"/>
  <c r="V104" i="8" s="1"/>
  <c r="U104" i="8"/>
  <c r="AG76" i="8"/>
  <c r="AG103" i="8" s="1"/>
  <c r="Y76" i="8"/>
  <c r="AJ75" i="8"/>
  <c r="AJ102" i="8" s="1"/>
  <c r="AF75" i="8"/>
  <c r="AF102" i="8" s="1"/>
  <c r="AB75" i="8"/>
  <c r="AB102" i="8" s="1"/>
  <c r="X75" i="8"/>
  <c r="X102" i="8" s="1"/>
  <c r="T75" i="8"/>
  <c r="T102" i="8" s="1"/>
  <c r="P75" i="8"/>
  <c r="P102" i="8" s="1"/>
  <c r="L75" i="8"/>
  <c r="L102" i="8" s="1"/>
  <c r="AQ74" i="8"/>
  <c r="AQ101" i="8" s="1"/>
  <c r="AM74" i="8"/>
  <c r="AM101" i="8" s="1"/>
  <c r="AI74" i="8"/>
  <c r="AI101" i="8" s="1"/>
  <c r="AE74" i="8"/>
  <c r="AE101" i="8" s="1"/>
  <c r="AD101" i="8"/>
  <c r="AA74" i="8"/>
  <c r="AA101" i="8" s="1"/>
  <c r="W74" i="8"/>
  <c r="W101" i="8" s="1"/>
  <c r="S74" i="8"/>
  <c r="S101" i="8" s="1"/>
  <c r="O74" i="8"/>
  <c r="O101" i="8" s="1"/>
  <c r="N101" i="8"/>
  <c r="AP73" i="8"/>
  <c r="AP100" i="8" s="1"/>
  <c r="AL73" i="8"/>
  <c r="AH73" i="8"/>
  <c r="AH100" i="8" s="1"/>
  <c r="AG100" i="8"/>
  <c r="AD73" i="8"/>
  <c r="Z73" i="8"/>
  <c r="Z100" i="8" s="1"/>
  <c r="V73" i="8"/>
  <c r="V100" i="8" s="1"/>
  <c r="U100" i="8"/>
  <c r="R73" i="8"/>
  <c r="R100" i="8" s="1"/>
  <c r="N73" i="8"/>
  <c r="M100" i="8"/>
  <c r="AO72" i="8"/>
  <c r="AO99" i="8" s="1"/>
  <c r="AK72" i="8"/>
  <c r="AK99" i="8" s="1"/>
  <c r="AG72" i="8"/>
  <c r="AG99" i="8" s="1"/>
  <c r="AC72" i="8"/>
  <c r="AC99" i="8" s="1"/>
  <c r="Y72" i="8"/>
  <c r="Y99" i="8" s="1"/>
  <c r="U72" i="8"/>
  <c r="Q72" i="8"/>
  <c r="Q99" i="8" s="1"/>
  <c r="M72" i="8"/>
  <c r="L99" i="8"/>
  <c r="AN71" i="8"/>
  <c r="AN98" i="8" s="1"/>
  <c r="AM98" i="8"/>
  <c r="AJ71" i="8"/>
  <c r="AF71" i="8"/>
  <c r="AF98" i="8" s="1"/>
  <c r="AE98" i="8"/>
  <c r="AB71" i="8"/>
  <c r="AA98" i="8"/>
  <c r="X71" i="8"/>
  <c r="X98" i="8" s="1"/>
  <c r="W98" i="8"/>
  <c r="T71" i="8"/>
  <c r="T98" i="8" s="1"/>
  <c r="S98" i="8"/>
  <c r="P71" i="8"/>
  <c r="P98" i="8" s="1"/>
  <c r="O98" i="8"/>
  <c r="AQ70" i="8"/>
  <c r="AQ97" i="8" s="1"/>
  <c r="AM70" i="8"/>
  <c r="AM97" i="8" s="1"/>
  <c r="AI70" i="8"/>
  <c r="AI97" i="8" s="1"/>
  <c r="AE70" i="8"/>
  <c r="AE97" i="8" s="1"/>
  <c r="AA70" i="8"/>
  <c r="AA97" i="8" s="1"/>
  <c r="W70" i="8"/>
  <c r="W97" i="8" s="1"/>
  <c r="S70" i="8"/>
  <c r="O70" i="8"/>
  <c r="O97" i="8" s="1"/>
  <c r="J97" i="8"/>
  <c r="K70" i="8"/>
  <c r="K97" i="8" s="1"/>
  <c r="AL69" i="8"/>
  <c r="AL96" i="8" s="1"/>
  <c r="AK96" i="8"/>
  <c r="AD69" i="8"/>
  <c r="AD96" i="8" s="1"/>
  <c r="AC96" i="8"/>
  <c r="V69" i="8"/>
  <c r="V96" i="8" s="1"/>
  <c r="U96" i="8"/>
  <c r="N69" i="8"/>
  <c r="M96" i="8"/>
  <c r="AO68" i="8"/>
  <c r="AO95" i="8" s="1"/>
  <c r="AN95" i="8"/>
  <c r="AK68" i="8"/>
  <c r="AK95" i="8" s="1"/>
  <c r="AJ95" i="8"/>
  <c r="AG68" i="8"/>
  <c r="AF95" i="8"/>
  <c r="AC68" i="8"/>
  <c r="AB95" i="8"/>
  <c r="Y68" i="8"/>
  <c r="Y95" i="8" s="1"/>
  <c r="X95" i="8"/>
  <c r="U68" i="8"/>
  <c r="U95" i="8" s="1"/>
  <c r="T95" i="8"/>
  <c r="Q68" i="8"/>
  <c r="P95" i="8"/>
  <c r="M68" i="8"/>
  <c r="L95" i="8"/>
  <c r="AN67" i="8"/>
  <c r="AM94" i="8"/>
  <c r="AJ67" i="8"/>
  <c r="AI94" i="8"/>
  <c r="AF67" i="8"/>
  <c r="AE94" i="8"/>
  <c r="AB67" i="8"/>
  <c r="AA94" i="8"/>
  <c r="X67" i="8"/>
  <c r="W94" i="8"/>
  <c r="T67" i="8"/>
  <c r="S94" i="8"/>
  <c r="P67" i="8"/>
  <c r="O94" i="8"/>
  <c r="AQ66" i="8"/>
  <c r="AQ93" i="8" s="1"/>
  <c r="AM66" i="8"/>
  <c r="AM93" i="8" s="1"/>
  <c r="AI66" i="8"/>
  <c r="AH93" i="8"/>
  <c r="AE66" i="8"/>
  <c r="AA66" i="8"/>
  <c r="W66" i="8"/>
  <c r="S66" i="8"/>
  <c r="R93" i="8"/>
  <c r="O66" i="8"/>
  <c r="AP65" i="8"/>
  <c r="AP92" i="8" s="1"/>
  <c r="AL65" i="8"/>
  <c r="AH65" i="8"/>
  <c r="AD65" i="8"/>
  <c r="Z65" i="8"/>
  <c r="Z92" i="8" s="1"/>
  <c r="V65" i="8"/>
  <c r="R65" i="8"/>
  <c r="R92" i="8" s="1"/>
  <c r="N65" i="8"/>
  <c r="AO64" i="8"/>
  <c r="AO91" i="8" s="1"/>
  <c r="AK64" i="8"/>
  <c r="AK91" i="8" s="1"/>
  <c r="AG64" i="8"/>
  <c r="AC64" i="8"/>
  <c r="AC91" i="8" s="1"/>
  <c r="Y64" i="8"/>
  <c r="Y91" i="8" s="1"/>
  <c r="U64" i="8"/>
  <c r="U91" i="8" s="1"/>
  <c r="Q64" i="8"/>
  <c r="Q91" i="8" s="1"/>
  <c r="M64" i="8"/>
  <c r="M91" i="8" s="1"/>
  <c r="L91" i="8"/>
  <c r="H95" i="8"/>
  <c r="AF108" i="8"/>
  <c r="J108" i="8"/>
  <c r="M105" i="8"/>
  <c r="K104" i="8"/>
  <c r="M103" i="8"/>
  <c r="M102" i="8"/>
  <c r="AC101" i="8"/>
  <c r="T100" i="8"/>
  <c r="U99" i="8"/>
  <c r="Y96" i="8"/>
  <c r="AF93" i="8"/>
  <c r="AI92" i="8"/>
  <c r="K88" i="8"/>
  <c r="J69" i="8"/>
  <c r="J96" i="8" s="1"/>
  <c r="AD81" i="8"/>
  <c r="AD108" i="8" s="1"/>
  <c r="N80" i="8"/>
  <c r="N107" i="8" s="1"/>
  <c r="AI76" i="8"/>
  <c r="T69" i="8"/>
  <c r="AI81" i="8"/>
  <c r="AI108" i="8"/>
  <c r="AE81" i="8"/>
  <c r="AE108" i="8" s="1"/>
  <c r="S81" i="8"/>
  <c r="S108" i="8" s="1"/>
  <c r="AM80" i="8"/>
  <c r="Z107" i="8"/>
  <c r="AA80" i="8"/>
  <c r="AA107" i="8" s="1"/>
  <c r="O80" i="8"/>
  <c r="AO106" i="8"/>
  <c r="AP79" i="8"/>
  <c r="AP106" i="8" s="1"/>
  <c r="AD79" i="8"/>
  <c r="AD106" i="8" s="1"/>
  <c r="R79" i="8"/>
  <c r="Q106" i="8"/>
  <c r="J79" i="8"/>
  <c r="I106" i="8"/>
  <c r="AF105" i="8"/>
  <c r="AG78" i="8"/>
  <c r="AG105" i="8" s="1"/>
  <c r="U78" i="8"/>
  <c r="T105" i="8"/>
  <c r="AB77" i="8"/>
  <c r="AA104" i="8"/>
  <c r="AQ76" i="8"/>
  <c r="AP103" i="8"/>
  <c r="AD103" i="8"/>
  <c r="AE76" i="8"/>
  <c r="AE103" i="8" s="1"/>
  <c r="W76" i="8"/>
  <c r="V103" i="8"/>
  <c r="N103" i="8"/>
  <c r="O76" i="8"/>
  <c r="O103" i="8" s="1"/>
  <c r="AO74" i="8"/>
  <c r="AN101" i="8"/>
  <c r="AG74" i="8"/>
  <c r="AF101" i="8"/>
  <c r="U74" i="8"/>
  <c r="T101" i="8"/>
  <c r="M74" i="8"/>
  <c r="M101" i="8" s="1"/>
  <c r="L101" i="8"/>
  <c r="AJ73" i="8"/>
  <c r="W100" i="8"/>
  <c r="L73" i="8"/>
  <c r="L100" i="8" s="1"/>
  <c r="K100" i="8"/>
  <c r="AI72" i="8"/>
  <c r="AA72" i="8"/>
  <c r="AA99" i="8" s="1"/>
  <c r="Z99" i="8"/>
  <c r="S72" i="8"/>
  <c r="R99" i="8"/>
  <c r="N99" i="8"/>
  <c r="O72" i="8"/>
  <c r="AL71" i="8"/>
  <c r="AL98" i="8" s="1"/>
  <c r="AD71" i="8"/>
  <c r="AD98" i="8" s="1"/>
  <c r="R71" i="8"/>
  <c r="AO70" i="8"/>
  <c r="AO97" i="8" s="1"/>
  <c r="AN97" i="8"/>
  <c r="AC70" i="8"/>
  <c r="AB97" i="8"/>
  <c r="T97" i="8"/>
  <c r="U70" i="8"/>
  <c r="U97" i="8" s="1"/>
  <c r="M70" i="8"/>
  <c r="AN69" i="8"/>
  <c r="AN96" i="8" s="1"/>
  <c r="AB69" i="8"/>
  <c r="P69" i="8"/>
  <c r="P96" i="8" s="1"/>
  <c r="AM68" i="8"/>
  <c r="AA68" i="8"/>
  <c r="AA95" i="8" s="1"/>
  <c r="O68" i="8"/>
  <c r="AP67" i="8"/>
  <c r="AP94" i="8" s="1"/>
  <c r="AD67" i="8"/>
  <c r="AD94" i="8" s="1"/>
  <c r="V67" i="8"/>
  <c r="V94" i="8" s="1"/>
  <c r="AC66" i="8"/>
  <c r="AB93" i="8"/>
  <c r="U66" i="8"/>
  <c r="U93" i="8" s="1"/>
  <c r="T93" i="8"/>
  <c r="X65" i="8"/>
  <c r="W92" i="8"/>
  <c r="P65" i="8"/>
  <c r="P92" i="8" s="1"/>
  <c r="O92" i="8"/>
  <c r="AM64" i="8"/>
  <c r="AL91" i="8"/>
  <c r="AA64" i="8"/>
  <c r="Z91" i="8"/>
  <c r="O64" i="8"/>
  <c r="N91" i="8"/>
  <c r="AL63" i="8"/>
  <c r="Z63" i="8"/>
  <c r="N63" i="8"/>
  <c r="N90" i="8" s="1"/>
  <c r="AO62" i="8"/>
  <c r="AO89" i="8" s="1"/>
  <c r="AC62" i="8"/>
  <c r="AC89" i="8" s="1"/>
  <c r="Q62" i="8"/>
  <c r="Q89" i="8" s="1"/>
  <c r="M62" i="8"/>
  <c r="M89" i="8" s="1"/>
  <c r="AN61" i="8"/>
  <c r="AM88" i="8"/>
  <c r="AF61" i="8"/>
  <c r="AF88" i="8" s="1"/>
  <c r="AE88" i="8"/>
  <c r="AQ108" i="8"/>
  <c r="AN105" i="8"/>
  <c r="AM104" i="8"/>
  <c r="U102" i="8"/>
  <c r="P93" i="8"/>
  <c r="AA88" i="8"/>
  <c r="I74" i="8"/>
  <c r="H101" i="8"/>
  <c r="I66" i="8"/>
  <c r="H93" i="8"/>
  <c r="AQ78" i="8"/>
  <c r="AQ105" i="8" s="1"/>
  <c r="S78" i="8"/>
  <c r="S105" i="8" s="1"/>
  <c r="R105" i="8"/>
  <c r="J105" i="8"/>
  <c r="K78" i="8"/>
  <c r="K105" i="8" s="1"/>
  <c r="AP77" i="8"/>
  <c r="AP104" i="8" s="1"/>
  <c r="AL77" i="8"/>
  <c r="AL104" i="8" s="1"/>
  <c r="AH77" i="8"/>
  <c r="AH104" i="8" s="1"/>
  <c r="Z77" i="8"/>
  <c r="Z104" i="8" s="1"/>
  <c r="Y104" i="8"/>
  <c r="R77" i="8"/>
  <c r="R104" i="8" s="1"/>
  <c r="N77" i="8"/>
  <c r="N104" i="8" s="1"/>
  <c r="AO76" i="8"/>
  <c r="AK76" i="8"/>
  <c r="AK103" i="8" s="1"/>
  <c r="AC76" i="8"/>
  <c r="AC103" i="8" s="1"/>
  <c r="U76" i="8"/>
  <c r="U103" i="8" s="1"/>
  <c r="Q76" i="8"/>
  <c r="Q103" i="8" s="1"/>
  <c r="AN75" i="8"/>
  <c r="AN102" i="8" s="1"/>
  <c r="H81" i="8"/>
  <c r="H108" i="8" s="1"/>
  <c r="I77" i="8"/>
  <c r="I104" i="8" s="1"/>
  <c r="H104" i="8"/>
  <c r="I73" i="8"/>
  <c r="I100" i="8" s="1"/>
  <c r="H100" i="8"/>
  <c r="I69" i="8"/>
  <c r="I96" i="8" s="1"/>
  <c r="H96" i="8"/>
  <c r="I65" i="8"/>
  <c r="I92" i="8" s="1"/>
  <c r="H92" i="8"/>
  <c r="I61" i="8"/>
  <c r="I88" i="8" s="1"/>
  <c r="H88" i="8"/>
  <c r="AN81" i="8"/>
  <c r="AN108" i="8" s="1"/>
  <c r="AJ81" i="8"/>
  <c r="AJ108" i="8" s="1"/>
  <c r="AB81" i="8"/>
  <c r="AB108" i="8" s="1"/>
  <c r="X81" i="8"/>
  <c r="X108" i="8" s="1"/>
  <c r="AQ107" i="8"/>
  <c r="AN80" i="8"/>
  <c r="AN107" i="8" s="1"/>
  <c r="AM107" i="8"/>
  <c r="AJ80" i="8"/>
  <c r="AJ107" i="8" s="1"/>
  <c r="AI107" i="8"/>
  <c r="AF80" i="8"/>
  <c r="AF107" i="8" s="1"/>
  <c r="AE107" i="8"/>
  <c r="AB80" i="8"/>
  <c r="AB107" i="8" s="1"/>
  <c r="X80" i="8"/>
  <c r="X107" i="8" s="1"/>
  <c r="W107" i="8"/>
  <c r="T80" i="8"/>
  <c r="T107" i="8" s="1"/>
  <c r="S107" i="8"/>
  <c r="P80" i="8"/>
  <c r="P107" i="8" s="1"/>
  <c r="O107" i="8"/>
  <c r="L80" i="8"/>
  <c r="L107" i="8" s="1"/>
  <c r="AQ79" i="8"/>
  <c r="AQ106" i="8" s="1"/>
  <c r="AM79" i="8"/>
  <c r="AM106" i="8" s="1"/>
  <c r="AL106" i="8"/>
  <c r="AI79" i="8"/>
  <c r="AI106" i="8" s="1"/>
  <c r="AH106" i="8"/>
  <c r="AE79" i="8"/>
  <c r="AE106" i="8" s="1"/>
  <c r="AA79" i="8"/>
  <c r="AA106" i="8" s="1"/>
  <c r="W79" i="8"/>
  <c r="W106" i="8" s="1"/>
  <c r="V106" i="8"/>
  <c r="S79" i="8"/>
  <c r="S106" i="8" s="1"/>
  <c r="R106" i="8"/>
  <c r="O79" i="8"/>
  <c r="O106" i="8" s="1"/>
  <c r="N106" i="8"/>
  <c r="K106" i="8"/>
  <c r="AP78" i="8"/>
  <c r="AP105" i="8" s="1"/>
  <c r="AO105" i="8"/>
  <c r="AL78" i="8"/>
  <c r="AL105" i="8" s="1"/>
  <c r="AK105" i="8"/>
  <c r="AH78" i="8"/>
  <c r="AH105" i="8" s="1"/>
  <c r="AD78" i="8"/>
  <c r="AD105" i="8" s="1"/>
  <c r="AC105" i="8"/>
  <c r="Z78" i="8"/>
  <c r="Z105" i="8" s="1"/>
  <c r="Y105" i="8"/>
  <c r="V78" i="8"/>
  <c r="V105" i="8" s="1"/>
  <c r="U105" i="8"/>
  <c r="AO77" i="8"/>
  <c r="AO104" i="8" s="1"/>
  <c r="AN104" i="8"/>
  <c r="AK77" i="8"/>
  <c r="AK104" i="8" s="1"/>
  <c r="AJ104" i="8"/>
  <c r="AG77" i="8"/>
  <c r="AG104" i="8" s="1"/>
  <c r="AC77" i="8"/>
  <c r="AC104" i="8" s="1"/>
  <c r="AB104" i="8"/>
  <c r="Q77" i="8"/>
  <c r="Q104" i="8" s="1"/>
  <c r="P104" i="8"/>
  <c r="M77" i="8"/>
  <c r="M104" i="8" s="1"/>
  <c r="L104" i="8"/>
  <c r="AQ103" i="8"/>
  <c r="AN76" i="8"/>
  <c r="AN103" i="8" s="1"/>
  <c r="AM103" i="8"/>
  <c r="AJ76" i="8"/>
  <c r="AJ103" i="8" s="1"/>
  <c r="AI103" i="8"/>
  <c r="AF76" i="8"/>
  <c r="AF103" i="8" s="1"/>
  <c r="AB76" i="8"/>
  <c r="AB103" i="8" s="1"/>
  <c r="AA103" i="8"/>
  <c r="X76" i="8"/>
  <c r="X103" i="8" s="1"/>
  <c r="W103" i="8"/>
  <c r="T76" i="8"/>
  <c r="T103" i="8" s="1"/>
  <c r="S103" i="8"/>
  <c r="P76" i="8"/>
  <c r="P103" i="8" s="1"/>
  <c r="L103" i="8"/>
  <c r="AQ75" i="8"/>
  <c r="AQ102" i="8" s="1"/>
  <c r="AP102" i="8"/>
  <c r="AM75" i="8"/>
  <c r="AM102" i="8" s="1"/>
  <c r="AL102" i="8"/>
  <c r="AI75" i="8"/>
  <c r="AI102" i="8" s="1"/>
  <c r="AH102" i="8"/>
  <c r="AE75" i="8"/>
  <c r="AE102" i="8" s="1"/>
  <c r="AD102" i="8"/>
  <c r="AA75" i="8"/>
  <c r="AA102" i="8" s="1"/>
  <c r="Z102" i="8"/>
  <c r="W75" i="8"/>
  <c r="W102" i="8" s="1"/>
  <c r="V102" i="8"/>
  <c r="S75" i="8"/>
  <c r="S102" i="8" s="1"/>
  <c r="R102" i="8"/>
  <c r="O75" i="8"/>
  <c r="O102" i="8" s="1"/>
  <c r="N102" i="8"/>
  <c r="K75" i="8"/>
  <c r="K102" i="8" s="1"/>
  <c r="AP74" i="8"/>
  <c r="AP101" i="8" s="1"/>
  <c r="AO101" i="8"/>
  <c r="AL74" i="8"/>
  <c r="AL101" i="8" s="1"/>
  <c r="AK101" i="8"/>
  <c r="AH74" i="8"/>
  <c r="AH101" i="8" s="1"/>
  <c r="AG101" i="8"/>
  <c r="Z74" i="8"/>
  <c r="Z101" i="8" s="1"/>
  <c r="Y101" i="8"/>
  <c r="V74" i="8"/>
  <c r="V101" i="8" s="1"/>
  <c r="U101" i="8"/>
  <c r="R74" i="8"/>
  <c r="R101" i="8" s="1"/>
  <c r="Q101" i="8"/>
  <c r="J74" i="8"/>
  <c r="J101" i="8" s="1"/>
  <c r="I101" i="8"/>
  <c r="AO73" i="8"/>
  <c r="AO100" i="8" s="1"/>
  <c r="AN100" i="8"/>
  <c r="AK73" i="8"/>
  <c r="AK100" i="8" s="1"/>
  <c r="AJ100" i="8"/>
  <c r="AC73" i="8"/>
  <c r="AC100" i="8" s="1"/>
  <c r="AB100" i="8"/>
  <c r="Y73" i="8"/>
  <c r="Y100" i="8" s="1"/>
  <c r="X100" i="8"/>
  <c r="Q73" i="8"/>
  <c r="Q100" i="8" s="1"/>
  <c r="AQ99" i="8"/>
  <c r="AN72" i="8"/>
  <c r="AN99" i="8" s="1"/>
  <c r="AM99" i="8"/>
  <c r="AJ72" i="8"/>
  <c r="AJ99" i="8" s="1"/>
  <c r="AI99" i="8"/>
  <c r="AF72" i="8"/>
  <c r="AF99" i="8" s="1"/>
  <c r="AE99" i="8"/>
  <c r="AB72" i="8"/>
  <c r="AB99" i="8" s="1"/>
  <c r="X72" i="8"/>
  <c r="X99" i="8" s="1"/>
  <c r="W99" i="8"/>
  <c r="T72" i="8"/>
  <c r="T99" i="8" s="1"/>
  <c r="S99" i="8"/>
  <c r="P72" i="8"/>
  <c r="P99" i="8" s="1"/>
  <c r="O99" i="8"/>
  <c r="AQ71" i="8"/>
  <c r="AQ98" i="8" s="1"/>
  <c r="AP98" i="8"/>
  <c r="AI71" i="8"/>
  <c r="AI98" i="8" s="1"/>
  <c r="H107" i="8"/>
  <c r="H91" i="8"/>
  <c r="AA108" i="8"/>
  <c r="J106" i="8"/>
  <c r="I105" i="8"/>
  <c r="X104" i="8"/>
  <c r="AO103" i="8"/>
  <c r="Y103" i="8"/>
  <c r="X101" i="8"/>
  <c r="AL100" i="8"/>
  <c r="M99" i="8"/>
  <c r="Q96" i="8"/>
  <c r="X93" i="8"/>
  <c r="AA92" i="8"/>
  <c r="AI88" i="8"/>
  <c r="L71" i="8"/>
  <c r="L98" i="8" s="1"/>
  <c r="T81" i="8"/>
  <c r="T108" i="8" s="1"/>
  <c r="AC79" i="8"/>
  <c r="AC106" i="8" s="1"/>
  <c r="Y75" i="8"/>
  <c r="Y102" i="8" s="1"/>
  <c r="R67" i="8"/>
  <c r="AK71" i="8"/>
  <c r="AK98" i="8" s="1"/>
  <c r="AJ98" i="8"/>
  <c r="AG71" i="8"/>
  <c r="AG98" i="8" s="1"/>
  <c r="AC71" i="8"/>
  <c r="AC98" i="8" s="1"/>
  <c r="AB98" i="8"/>
  <c r="Y71" i="8"/>
  <c r="Y98" i="8" s="1"/>
  <c r="U71" i="8"/>
  <c r="U98" i="8" s="1"/>
  <c r="Q71" i="8"/>
  <c r="Q98" i="8" s="1"/>
  <c r="AQ69" i="8"/>
  <c r="AQ96" i="8" s="1"/>
  <c r="AP96" i="8"/>
  <c r="AM69" i="8"/>
  <c r="AM96" i="8" s="1"/>
  <c r="AI69" i="8"/>
  <c r="AI96" i="8" s="1"/>
  <c r="AH96" i="8"/>
  <c r="AE69" i="8"/>
  <c r="AE96" i="8" s="1"/>
  <c r="AA69" i="8"/>
  <c r="AA96" i="8" s="1"/>
  <c r="Z96" i="8"/>
  <c r="W69" i="8"/>
  <c r="W96" i="8" s="1"/>
  <c r="S69" i="8"/>
  <c r="S96" i="8" s="1"/>
  <c r="R96" i="8"/>
  <c r="O69" i="8"/>
  <c r="O96" i="8" s="1"/>
  <c r="N96" i="8"/>
  <c r="AP68" i="8"/>
  <c r="AP95" i="8" s="1"/>
  <c r="AL68" i="8"/>
  <c r="AL95" i="8" s="1"/>
  <c r="AH68" i="8"/>
  <c r="AH95" i="8" s="1"/>
  <c r="AG95" i="8"/>
  <c r="AD68" i="8"/>
  <c r="AD95" i="8" s="1"/>
  <c r="AC95" i="8"/>
  <c r="Z68" i="8"/>
  <c r="Z95" i="8" s="1"/>
  <c r="V68" i="8"/>
  <c r="V95" i="8" s="1"/>
  <c r="R68" i="8"/>
  <c r="R95" i="8" s="1"/>
  <c r="Q95" i="8"/>
  <c r="N68" i="8"/>
  <c r="N95" i="8" s="1"/>
  <c r="M95" i="8"/>
  <c r="I95" i="8"/>
  <c r="AO67" i="8"/>
  <c r="AO94" i="8" s="1"/>
  <c r="AN94" i="8"/>
  <c r="AK67" i="8"/>
  <c r="AK94" i="8" s="1"/>
  <c r="AJ94" i="8"/>
  <c r="AG67" i="8"/>
  <c r="AG94" i="8" s="1"/>
  <c r="AF94" i="8"/>
  <c r="AC67" i="8"/>
  <c r="AC94" i="8" s="1"/>
  <c r="AB94" i="8"/>
  <c r="Y67" i="8"/>
  <c r="Y94" i="8" s="1"/>
  <c r="X94" i="8"/>
  <c r="U67" i="8"/>
  <c r="U94" i="8" s="1"/>
  <c r="T94" i="8"/>
  <c r="Q67" i="8"/>
  <c r="Q94" i="8" s="1"/>
  <c r="P94" i="8"/>
  <c r="M67" i="8"/>
  <c r="M94" i="8" s="1"/>
  <c r="L94" i="8"/>
  <c r="I91" i="8"/>
  <c r="AO63" i="8"/>
  <c r="AO90" i="8" s="1"/>
  <c r="AN90" i="8"/>
  <c r="AK63" i="8"/>
  <c r="AK90" i="8" s="1"/>
  <c r="AJ90" i="8"/>
  <c r="AG63" i="8"/>
  <c r="AG90" i="8" s="1"/>
  <c r="AF90" i="8"/>
  <c r="AC63" i="8"/>
  <c r="AC90" i="8" s="1"/>
  <c r="AB90" i="8"/>
  <c r="Y63" i="8"/>
  <c r="Y90" i="8" s="1"/>
  <c r="X90" i="8"/>
  <c r="U63" i="8"/>
  <c r="U90" i="8" s="1"/>
  <c r="T90" i="8"/>
  <c r="Q63" i="8"/>
  <c r="Q90" i="8" s="1"/>
  <c r="P90" i="8"/>
  <c r="M63" i="8"/>
  <c r="M90" i="8" s="1"/>
  <c r="L90" i="8"/>
  <c r="AN62" i="8"/>
  <c r="AN89" i="8" s="1"/>
  <c r="AJ62" i="8"/>
  <c r="AJ89" i="8" s="1"/>
  <c r="AF62" i="8"/>
  <c r="AF89" i="8" s="1"/>
  <c r="AB62" i="8"/>
  <c r="AB89" i="8" s="1"/>
  <c r="X62" i="8"/>
  <c r="X89" i="8" s="1"/>
  <c r="T62" i="8"/>
  <c r="T89" i="8" s="1"/>
  <c r="P62" i="8"/>
  <c r="P89" i="8" s="1"/>
  <c r="AF96" i="8"/>
  <c r="X96" i="8"/>
  <c r="AE93" i="8"/>
  <c r="W93" i="8"/>
  <c r="O93" i="8"/>
  <c r="AH92" i="8"/>
  <c r="J92" i="8"/>
  <c r="AL90" i="8"/>
  <c r="AD90" i="8"/>
  <c r="J88" i="8"/>
  <c r="J68" i="8"/>
  <c r="J95" i="8" s="1"/>
  <c r="L70" i="8"/>
  <c r="L97" i="8" s="1"/>
  <c r="L62" i="8"/>
  <c r="L89" i="8" s="1"/>
  <c r="AQ62" i="8"/>
  <c r="AQ89" i="8" s="1"/>
  <c r="AP89" i="8"/>
  <c r="AM62" i="8"/>
  <c r="AM89" i="8" s="1"/>
  <c r="AL89" i="8"/>
  <c r="AI62" i="8"/>
  <c r="AI89" i="8" s="1"/>
  <c r="AH89" i="8"/>
  <c r="AE62" i="8"/>
  <c r="AE89" i="8" s="1"/>
  <c r="AD89" i="8"/>
  <c r="AA62" i="8"/>
  <c r="AA89" i="8" s="1"/>
  <c r="Z89" i="8"/>
  <c r="W62" i="8"/>
  <c r="W89" i="8" s="1"/>
  <c r="V89" i="8"/>
  <c r="S62" i="8"/>
  <c r="S89" i="8" s="1"/>
  <c r="R89" i="8"/>
  <c r="O62" i="8"/>
  <c r="O89" i="8" s="1"/>
  <c r="N89" i="8"/>
  <c r="AP61" i="8"/>
  <c r="AP88" i="8" s="1"/>
  <c r="AL61" i="8"/>
  <c r="AL88" i="8" s="1"/>
  <c r="AH61" i="8"/>
  <c r="AH88" i="8" s="1"/>
  <c r="AD61" i="8"/>
  <c r="Z61" i="8"/>
  <c r="Z88" i="8" s="1"/>
  <c r="V61" i="8"/>
  <c r="R61" i="8"/>
  <c r="R88" i="8" s="1"/>
  <c r="N61" i="8"/>
  <c r="M88" i="8"/>
  <c r="Z98" i="8"/>
  <c r="R98" i="8"/>
  <c r="S97" i="8"/>
  <c r="AM95" i="8"/>
  <c r="W95" i="8"/>
  <c r="O95" i="8"/>
  <c r="R94" i="8"/>
  <c r="AG91" i="8"/>
  <c r="AI90" i="8"/>
  <c r="AA90" i="8"/>
  <c r="S90" i="8"/>
  <c r="AK89" i="8"/>
  <c r="K62" i="8"/>
  <c r="K89" i="8" s="1"/>
  <c r="AP70" i="8"/>
  <c r="AP97" i="8" s="1"/>
  <c r="AL70" i="8"/>
  <c r="AL97" i="8" s="1"/>
  <c r="AH70" i="8"/>
  <c r="AH97" i="8" s="1"/>
  <c r="AD70" i="8"/>
  <c r="AD97" i="8" s="1"/>
  <c r="AC97" i="8"/>
  <c r="Z70" i="8"/>
  <c r="Z97" i="8" s="1"/>
  <c r="Y97" i="8"/>
  <c r="V70" i="8"/>
  <c r="V97" i="8" s="1"/>
  <c r="R70" i="8"/>
  <c r="R97" i="8" s="1"/>
  <c r="Q97" i="8"/>
  <c r="N70" i="8"/>
  <c r="N97" i="8" s="1"/>
  <c r="M97" i="8"/>
  <c r="K67" i="8"/>
  <c r="K94" i="8" s="1"/>
  <c r="AP66" i="8"/>
  <c r="AP93" i="8" s="1"/>
  <c r="AO93" i="8"/>
  <c r="AL66" i="8"/>
  <c r="AL93" i="8" s="1"/>
  <c r="AK93" i="8"/>
  <c r="AH66" i="8"/>
  <c r="AG93" i="8"/>
  <c r="AD66" i="8"/>
  <c r="AD93" i="8" s="1"/>
  <c r="AC93" i="8"/>
  <c r="Z66" i="8"/>
  <c r="Z93" i="8" s="1"/>
  <c r="Y93" i="8"/>
  <c r="V66" i="8"/>
  <c r="V93" i="8" s="1"/>
  <c r="R66" i="8"/>
  <c r="Q93" i="8"/>
  <c r="N66" i="8"/>
  <c r="N93" i="8" s="1"/>
  <c r="J66" i="8"/>
  <c r="J93" i="8" s="1"/>
  <c r="I93" i="8"/>
  <c r="AO65" i="8"/>
  <c r="AO92" i="8" s="1"/>
  <c r="AK65" i="8"/>
  <c r="AK92" i="8" s="1"/>
  <c r="AJ92" i="8"/>
  <c r="AG65" i="8"/>
  <c r="AG92" i="8" s="1"/>
  <c r="AF92" i="8"/>
  <c r="AC65" i="8"/>
  <c r="AC92" i="8" s="1"/>
  <c r="AB92" i="8"/>
  <c r="Y65" i="8"/>
  <c r="Y92" i="8" s="1"/>
  <c r="X92" i="8"/>
  <c r="U65" i="8"/>
  <c r="U92" i="8" s="1"/>
  <c r="T92" i="8"/>
  <c r="Q65" i="8"/>
  <c r="Q92" i="8" s="1"/>
  <c r="M65" i="8"/>
  <c r="M92" i="8" s="1"/>
  <c r="L92" i="8"/>
  <c r="AN64" i="8"/>
  <c r="AN91" i="8" s="1"/>
  <c r="AM91" i="8"/>
  <c r="AJ64" i="8"/>
  <c r="AJ91" i="8" s="1"/>
  <c r="AF64" i="8"/>
  <c r="AF91" i="8" s="1"/>
  <c r="AB64" i="8"/>
  <c r="AB91" i="8" s="1"/>
  <c r="AA91" i="8"/>
  <c r="X64" i="8"/>
  <c r="X91" i="8" s="1"/>
  <c r="W91" i="8"/>
  <c r="T64" i="8"/>
  <c r="T91" i="8" s="1"/>
  <c r="S91" i="8"/>
  <c r="P64" i="8"/>
  <c r="P91" i="8" s="1"/>
  <c r="O91" i="8"/>
  <c r="J62" i="8"/>
  <c r="J89" i="8" s="1"/>
  <c r="I89" i="8"/>
  <c r="AO61" i="8"/>
  <c r="AO88" i="8" s="1"/>
  <c r="AN88" i="8"/>
  <c r="AK61" i="8"/>
  <c r="AK88" i="8" s="1"/>
  <c r="AJ88" i="8"/>
  <c r="AG61" i="8"/>
  <c r="AG88" i="8" s="1"/>
  <c r="AC61" i="8"/>
  <c r="AC88" i="8" s="1"/>
  <c r="AB88" i="8"/>
  <c r="Y61" i="8"/>
  <c r="Y88" i="8" s="1"/>
  <c r="U61" i="8"/>
  <c r="U88" i="8" s="1"/>
  <c r="T88" i="8"/>
  <c r="Q61" i="8"/>
  <c r="Q88" i="8" s="1"/>
  <c r="M61" i="8"/>
  <c r="L88" i="8"/>
  <c r="AJ96" i="8"/>
  <c r="AB96" i="8"/>
  <c r="T96" i="8"/>
  <c r="AI93" i="8"/>
  <c r="AA93" i="8"/>
  <c r="S93" i="8"/>
  <c r="K93" i="8"/>
  <c r="AL92" i="8"/>
  <c r="AD92" i="8"/>
  <c r="V92" i="8"/>
  <c r="N92" i="8"/>
  <c r="AH90" i="8"/>
  <c r="Z90" i="8"/>
  <c r="R90" i="8"/>
  <c r="AD88" i="8"/>
  <c r="V88" i="8"/>
  <c r="N88" i="8"/>
  <c r="J64" i="8"/>
  <c r="J91" i="8" s="1"/>
  <c r="K69" i="8"/>
  <c r="K96" i="8" s="1"/>
  <c r="AM95" i="10"/>
  <c r="AI95" i="10"/>
  <c r="AE95" i="10"/>
  <c r="AA95" i="10"/>
  <c r="W95" i="10"/>
  <c r="G95" i="10"/>
  <c r="G121" i="10"/>
  <c r="H121" i="10" s="1"/>
  <c r="I121" i="10" s="1"/>
  <c r="J121" i="10" s="1"/>
  <c r="K121" i="10" s="1"/>
  <c r="L121" i="10" s="1"/>
  <c r="M121" i="10" s="1"/>
  <c r="N121" i="10" s="1"/>
  <c r="O121" i="10" s="1"/>
  <c r="P121" i="10" s="1"/>
  <c r="Q121" i="10" s="1"/>
  <c r="R121" i="10" s="1"/>
  <c r="S121" i="10" s="1"/>
  <c r="T121" i="10" s="1"/>
  <c r="U121" i="10" s="1"/>
  <c r="V121" i="10" s="1"/>
  <c r="W121" i="10" s="1"/>
  <c r="X121" i="10" s="1"/>
  <c r="Y121" i="10" s="1"/>
  <c r="Z121" i="10" s="1"/>
  <c r="AA121" i="10" s="1"/>
  <c r="AB121" i="10" s="1"/>
  <c r="AC121" i="10" s="1"/>
  <c r="AD121" i="10" s="1"/>
  <c r="AE121" i="10" s="1"/>
  <c r="AF121" i="10" s="1"/>
  <c r="AG121" i="10" s="1"/>
  <c r="AH121" i="10" s="1"/>
  <c r="AI121" i="10" s="1"/>
  <c r="AJ121" i="10" s="1"/>
  <c r="AK121" i="10" s="1"/>
  <c r="AL121" i="10" s="1"/>
  <c r="AM121" i="10" s="1"/>
  <c r="AN121" i="10" s="1"/>
  <c r="AL95" i="10"/>
  <c r="AL135" i="10" s="1"/>
  <c r="AH95" i="10"/>
  <c r="AD95" i="10"/>
  <c r="V95" i="10"/>
  <c r="N95" i="10"/>
  <c r="J95" i="10"/>
  <c r="F95" i="10"/>
  <c r="AK95" i="10"/>
  <c r="AG95" i="10"/>
  <c r="AC95" i="10"/>
  <c r="U95" i="10"/>
  <c r="M95" i="10"/>
  <c r="I95" i="10"/>
  <c r="H21" i="14"/>
  <c r="L21" i="14"/>
  <c r="L24" i="14" s="1"/>
  <c r="F22" i="14"/>
  <c r="J22" i="14"/>
  <c r="I123" i="10"/>
  <c r="J123" i="10" s="1"/>
  <c r="K123" i="10" s="1"/>
  <c r="L123" i="10" s="1"/>
  <c r="M123" i="10" s="1"/>
  <c r="N123" i="10" s="1"/>
  <c r="O123" i="10" s="1"/>
  <c r="P123" i="10" s="1"/>
  <c r="Q123" i="10" s="1"/>
  <c r="R123" i="10" s="1"/>
  <c r="S123" i="10" s="1"/>
  <c r="T123" i="10" s="1"/>
  <c r="U123" i="10" s="1"/>
  <c r="V123" i="10" s="1"/>
  <c r="W123" i="10" s="1"/>
  <c r="X123" i="10" s="1"/>
  <c r="Y123" i="10" s="1"/>
  <c r="Z123" i="10" s="1"/>
  <c r="AA123" i="10" s="1"/>
  <c r="AB123" i="10" s="1"/>
  <c r="AC123" i="10" s="1"/>
  <c r="AD123" i="10" s="1"/>
  <c r="AE123" i="10" s="1"/>
  <c r="AF123" i="10" s="1"/>
  <c r="AG123" i="10" s="1"/>
  <c r="AH123" i="10" s="1"/>
  <c r="AI123" i="10" s="1"/>
  <c r="AJ123" i="10" s="1"/>
  <c r="AK123" i="10" s="1"/>
  <c r="AL123" i="10" s="1"/>
  <c r="AM123" i="10" s="1"/>
  <c r="AN123" i="10" s="1"/>
  <c r="G129" i="10"/>
  <c r="H129" i="10" s="1"/>
  <c r="I129" i="10" s="1"/>
  <c r="J129" i="10" s="1"/>
  <c r="K129" i="10" s="1"/>
  <c r="L129" i="10" s="1"/>
  <c r="M129" i="10" s="1"/>
  <c r="N129" i="10" s="1"/>
  <c r="O129" i="10" s="1"/>
  <c r="P129" i="10" s="1"/>
  <c r="Q129" i="10" s="1"/>
  <c r="R129" i="10" s="1"/>
  <c r="S129" i="10" s="1"/>
  <c r="T129" i="10" s="1"/>
  <c r="U129" i="10" s="1"/>
  <c r="V129" i="10" s="1"/>
  <c r="W129" i="10" s="1"/>
  <c r="X129" i="10" s="1"/>
  <c r="Y129" i="10" s="1"/>
  <c r="Z129" i="10" s="1"/>
  <c r="AA129" i="10" s="1"/>
  <c r="AB129" i="10" s="1"/>
  <c r="AC129" i="10" s="1"/>
  <c r="AD129" i="10" s="1"/>
  <c r="AE129" i="10" s="1"/>
  <c r="AF129" i="10" s="1"/>
  <c r="AG129" i="10" s="1"/>
  <c r="AH129" i="10" s="1"/>
  <c r="AI129" i="10" s="1"/>
  <c r="AJ129" i="10" s="1"/>
  <c r="AK129" i="10" s="1"/>
  <c r="AL129" i="10" s="1"/>
  <c r="AM129" i="10" s="1"/>
  <c r="AN129" i="10" s="1"/>
  <c r="I131" i="10"/>
  <c r="J131" i="10" s="1"/>
  <c r="K131" i="10" s="1"/>
  <c r="L131" i="10" s="1"/>
  <c r="M131" i="10" s="1"/>
  <c r="N131" i="10" s="1"/>
  <c r="O131" i="10" s="1"/>
  <c r="P131" i="10" s="1"/>
  <c r="Q131" i="10" s="1"/>
  <c r="R131" i="10" s="1"/>
  <c r="S131" i="10" s="1"/>
  <c r="T131" i="10" s="1"/>
  <c r="U131" i="10" s="1"/>
  <c r="V131" i="10" s="1"/>
  <c r="W131" i="10" s="1"/>
  <c r="X131" i="10" s="1"/>
  <c r="Y131" i="10" s="1"/>
  <c r="Z131" i="10" s="1"/>
  <c r="AA131" i="10" s="1"/>
  <c r="AB131" i="10" s="1"/>
  <c r="AC131" i="10" s="1"/>
  <c r="AD131" i="10" s="1"/>
  <c r="AE131" i="10" s="1"/>
  <c r="AF131" i="10" s="1"/>
  <c r="AG131" i="10" s="1"/>
  <c r="AH131" i="10" s="1"/>
  <c r="AI131" i="10" s="1"/>
  <c r="AJ131" i="10" s="1"/>
  <c r="AK131" i="10" s="1"/>
  <c r="AL131" i="10" s="1"/>
  <c r="AM131" i="10" s="1"/>
  <c r="AN131" i="10" s="1"/>
  <c r="G27" i="15"/>
  <c r="E24" i="14"/>
  <c r="L25" i="15"/>
  <c r="H126" i="10"/>
  <c r="I126" i="10" s="1"/>
  <c r="J126" i="10" s="1"/>
  <c r="K126" i="10" s="1"/>
  <c r="L126" i="10" s="1"/>
  <c r="M126" i="10" s="1"/>
  <c r="N126" i="10" s="1"/>
  <c r="O126" i="10" s="1"/>
  <c r="P126" i="10" s="1"/>
  <c r="Q126" i="10" s="1"/>
  <c r="R126" i="10" s="1"/>
  <c r="S126" i="10" s="1"/>
  <c r="T126" i="10" s="1"/>
  <c r="U126" i="10" s="1"/>
  <c r="V126" i="10" s="1"/>
  <c r="W126" i="10" s="1"/>
  <c r="X126" i="10" s="1"/>
  <c r="Y126" i="10" s="1"/>
  <c r="Z126" i="10" s="1"/>
  <c r="AA126" i="10" s="1"/>
  <c r="AB126" i="10" s="1"/>
  <c r="AC126" i="10" s="1"/>
  <c r="AD126" i="10" s="1"/>
  <c r="AE126" i="10" s="1"/>
  <c r="AF126" i="10" s="1"/>
  <c r="AG126" i="10" s="1"/>
  <c r="AH126" i="10" s="1"/>
  <c r="AI126" i="10" s="1"/>
  <c r="AJ126" i="10" s="1"/>
  <c r="AK126" i="10" s="1"/>
  <c r="AL126" i="10" s="1"/>
  <c r="AM126" i="10" s="1"/>
  <c r="AN126" i="10" s="1"/>
  <c r="H122" i="10"/>
  <c r="I122" i="10" s="1"/>
  <c r="J122" i="10" s="1"/>
  <c r="K122" i="10" s="1"/>
  <c r="L122" i="10" s="1"/>
  <c r="M122" i="10" s="1"/>
  <c r="N122" i="10" s="1"/>
  <c r="O122" i="10" s="1"/>
  <c r="P122" i="10" s="1"/>
  <c r="Q122" i="10" s="1"/>
  <c r="R122" i="10" s="1"/>
  <c r="S122" i="10" s="1"/>
  <c r="T122" i="10" s="1"/>
  <c r="U122" i="10" s="1"/>
  <c r="V122" i="10" s="1"/>
  <c r="W122" i="10" s="1"/>
  <c r="X122" i="10" s="1"/>
  <c r="Y122" i="10" s="1"/>
  <c r="Z122" i="10" s="1"/>
  <c r="AA122" i="10" s="1"/>
  <c r="AB122" i="10" s="1"/>
  <c r="AC122" i="10" s="1"/>
  <c r="AD122" i="10" s="1"/>
  <c r="AE122" i="10" s="1"/>
  <c r="AF122" i="10" s="1"/>
  <c r="AG122" i="10" s="1"/>
  <c r="AH122" i="10" s="1"/>
  <c r="AI122" i="10" s="1"/>
  <c r="AJ122" i="10" s="1"/>
  <c r="AK122" i="10" s="1"/>
  <c r="AL122" i="10" s="1"/>
  <c r="AM122" i="10" s="1"/>
  <c r="AN122" i="10" s="1"/>
  <c r="I127" i="10"/>
  <c r="J127" i="10" s="1"/>
  <c r="K127" i="10" s="1"/>
  <c r="L127" i="10" s="1"/>
  <c r="M127" i="10" s="1"/>
  <c r="N127" i="10" s="1"/>
  <c r="O127" i="10" s="1"/>
  <c r="P127" i="10" s="1"/>
  <c r="Q127" i="10" s="1"/>
  <c r="R127" i="10" s="1"/>
  <c r="S127" i="10" s="1"/>
  <c r="T127" i="10" s="1"/>
  <c r="U127" i="10" s="1"/>
  <c r="V127" i="10" s="1"/>
  <c r="W127" i="10" s="1"/>
  <c r="X127" i="10" s="1"/>
  <c r="Y127" i="10" s="1"/>
  <c r="Z127" i="10" s="1"/>
  <c r="AA127" i="10" s="1"/>
  <c r="AB127" i="10" s="1"/>
  <c r="AC127" i="10" s="1"/>
  <c r="AD127" i="10" s="1"/>
  <c r="AE127" i="10" s="1"/>
  <c r="AF127" i="10" s="1"/>
  <c r="AG127" i="10" s="1"/>
  <c r="AH127" i="10" s="1"/>
  <c r="AI127" i="10" s="1"/>
  <c r="AJ127" i="10" s="1"/>
  <c r="AK127" i="10" s="1"/>
  <c r="AL127" i="10" s="1"/>
  <c r="AM127" i="10" s="1"/>
  <c r="AN127" i="10" s="1"/>
  <c r="AN95" i="10"/>
  <c r="AJ95" i="10"/>
  <c r="AF95" i="10"/>
  <c r="AB95" i="10"/>
  <c r="X95" i="10"/>
  <c r="T95" i="10"/>
  <c r="T135" i="10" s="1"/>
  <c r="P95" i="10"/>
  <c r="L95" i="10"/>
  <c r="H95" i="10"/>
  <c r="M22" i="14"/>
  <c r="I22" i="14"/>
  <c r="E22" i="14"/>
  <c r="K21" i="14"/>
  <c r="G21" i="14"/>
  <c r="K25" i="15"/>
  <c r="G25" i="15"/>
  <c r="M24" i="15"/>
  <c r="I24" i="15"/>
  <c r="E24" i="15"/>
  <c r="AL114" i="10"/>
  <c r="AD114" i="10"/>
  <c r="V114" i="10"/>
  <c r="V135" i="10" s="1"/>
  <c r="N114" i="10"/>
  <c r="S95" i="10"/>
  <c r="K95" i="10"/>
  <c r="L22" i="14"/>
  <c r="H22" i="14"/>
  <c r="D22" i="14"/>
  <c r="D25" i="14" s="1"/>
  <c r="J21" i="14"/>
  <c r="F21" i="14"/>
  <c r="F24" i="14" s="1"/>
  <c r="J25" i="15"/>
  <c r="J28" i="15" s="1"/>
  <c r="F25" i="15"/>
  <c r="L24" i="15"/>
  <c r="H24" i="15"/>
  <c r="H27" i="15" s="1"/>
  <c r="D24" i="15"/>
  <c r="H130" i="10"/>
  <c r="I130" i="10" s="1"/>
  <c r="J130" i="10" s="1"/>
  <c r="K130" i="10" s="1"/>
  <c r="L130" i="10" s="1"/>
  <c r="M130" i="10" s="1"/>
  <c r="N130" i="10" s="1"/>
  <c r="O130" i="10" s="1"/>
  <c r="P130" i="10" s="1"/>
  <c r="Q130" i="10" s="1"/>
  <c r="R130" i="10" s="1"/>
  <c r="S130" i="10" s="1"/>
  <c r="T130" i="10" s="1"/>
  <c r="U130" i="10" s="1"/>
  <c r="V130" i="10" s="1"/>
  <c r="W130" i="10" s="1"/>
  <c r="X130" i="10" s="1"/>
  <c r="Y130" i="10" s="1"/>
  <c r="Z130" i="10" s="1"/>
  <c r="AA130" i="10" s="1"/>
  <c r="AB130" i="10" s="1"/>
  <c r="AC130" i="10" s="1"/>
  <c r="AD130" i="10" s="1"/>
  <c r="AE130" i="10" s="1"/>
  <c r="AF130" i="10" s="1"/>
  <c r="AG130" i="10" s="1"/>
  <c r="AH130" i="10" s="1"/>
  <c r="AI130" i="10" s="1"/>
  <c r="AJ130" i="10" s="1"/>
  <c r="AK130" i="10" s="1"/>
  <c r="AL130" i="10" s="1"/>
  <c r="AM130" i="10" s="1"/>
  <c r="AN130" i="10" s="1"/>
  <c r="O95" i="10"/>
  <c r="C21" i="14"/>
  <c r="C24" i="14" s="1"/>
  <c r="K22" i="14"/>
  <c r="G22" i="14"/>
  <c r="G25" i="14" s="1"/>
  <c r="M21" i="14"/>
  <c r="I21" i="14"/>
  <c r="I24" i="14" s="1"/>
  <c r="C24" i="15"/>
  <c r="C27" i="15" s="1"/>
  <c r="M25" i="15"/>
  <c r="M28" i="15" s="1"/>
  <c r="I25" i="15"/>
  <c r="I28" i="15" s="1"/>
  <c r="E25" i="15"/>
  <c r="E28" i="15" s="1"/>
  <c r="K24" i="15"/>
  <c r="K27" i="15" s="1"/>
  <c r="J120" i="10"/>
  <c r="K120" i="10" s="1"/>
  <c r="L120" i="10" s="1"/>
  <c r="M120" i="10" s="1"/>
  <c r="N120" i="10" s="1"/>
  <c r="O120" i="10" s="1"/>
  <c r="P120" i="10" s="1"/>
  <c r="Q120" i="10" s="1"/>
  <c r="R120" i="10" s="1"/>
  <c r="S120" i="10" s="1"/>
  <c r="T120" i="10" s="1"/>
  <c r="U120" i="10" s="1"/>
  <c r="V120" i="10" s="1"/>
  <c r="W120" i="10" s="1"/>
  <c r="X120" i="10" s="1"/>
  <c r="Y120" i="10" s="1"/>
  <c r="Z120" i="10" s="1"/>
  <c r="AA120" i="10" s="1"/>
  <c r="AB120" i="10" s="1"/>
  <c r="AC120" i="10" s="1"/>
  <c r="AD120" i="10" s="1"/>
  <c r="AE120" i="10" s="1"/>
  <c r="AF120" i="10" s="1"/>
  <c r="AG120" i="10" s="1"/>
  <c r="AH120" i="10" s="1"/>
  <c r="AI120" i="10" s="1"/>
  <c r="AJ120" i="10" s="1"/>
  <c r="AK120" i="10" s="1"/>
  <c r="AL120" i="10" s="1"/>
  <c r="AM120" i="10" s="1"/>
  <c r="AN120" i="10" s="1"/>
  <c r="Z95" i="10"/>
  <c r="R95" i="10"/>
  <c r="Y95" i="10"/>
  <c r="Q95" i="10"/>
  <c r="E119" i="10"/>
  <c r="F119" i="10" s="1"/>
  <c r="G119" i="10" s="1"/>
  <c r="H119" i="10" s="1"/>
  <c r="I119" i="10" s="1"/>
  <c r="J119" i="10"/>
  <c r="K119" i="10" s="1"/>
  <c r="L119" i="10" s="1"/>
  <c r="M119" i="10" s="1"/>
  <c r="N119" i="10" s="1"/>
  <c r="O119" i="10" s="1"/>
  <c r="P119" i="10" s="1"/>
  <c r="Q119" i="10" s="1"/>
  <c r="R119" i="10" s="1"/>
  <c r="S119" i="10" s="1"/>
  <c r="T119" i="10" s="1"/>
  <c r="U119" i="10" s="1"/>
  <c r="V119" i="10" s="1"/>
  <c r="W119" i="10" s="1"/>
  <c r="X119" i="10" s="1"/>
  <c r="Y119" i="10" s="1"/>
  <c r="Z119" i="10" s="1"/>
  <c r="AA119" i="10" s="1"/>
  <c r="AB119" i="10" s="1"/>
  <c r="AC119" i="10" s="1"/>
  <c r="AD119" i="10" s="1"/>
  <c r="AE119" i="10" s="1"/>
  <c r="AF119" i="10" s="1"/>
  <c r="AG119" i="10" s="1"/>
  <c r="AH119" i="10" s="1"/>
  <c r="AI119" i="10" s="1"/>
  <c r="AJ119" i="10" s="1"/>
  <c r="AK119" i="10" s="1"/>
  <c r="AL119" i="10" s="1"/>
  <c r="AM119" i="10" s="1"/>
  <c r="AN119" i="10" s="1"/>
  <c r="F114" i="10"/>
  <c r="E95" i="10"/>
  <c r="AN114" i="10"/>
  <c r="AN135" i="10" s="1"/>
  <c r="AF114" i="10"/>
  <c r="AF135" i="10" s="1"/>
  <c r="X114" i="10"/>
  <c r="X135" i="10" s="1"/>
  <c r="P114" i="10"/>
  <c r="P135" i="10" s="1"/>
  <c r="H114" i="10"/>
  <c r="H135" i="10" s="1"/>
  <c r="AJ114" i="10"/>
  <c r="AB114" i="10"/>
  <c r="T114" i="10"/>
  <c r="L114" i="10"/>
  <c r="H82" i="8"/>
  <c r="J22" i="18" s="1"/>
  <c r="AM114" i="10"/>
  <c r="AM135" i="10" s="1"/>
  <c r="AE114" i="10"/>
  <c r="AE135" i="10" s="1"/>
  <c r="W114" i="10"/>
  <c r="W135" i="10" s="1"/>
  <c r="O114" i="10"/>
  <c r="O135" i="10" s="1"/>
  <c r="G114" i="10"/>
  <c r="AH114" i="10"/>
  <c r="AH135" i="10" s="1"/>
  <c r="Z114" i="10"/>
  <c r="Z135" i="10" s="1"/>
  <c r="R114" i="10"/>
  <c r="R135" i="10" s="1"/>
  <c r="J114" i="10"/>
  <c r="J135" i="10" s="1"/>
  <c r="AK114" i="10"/>
  <c r="AK135" i="10" s="1"/>
  <c r="AC114" i="10"/>
  <c r="AC135" i="10" s="1"/>
  <c r="U114" i="10"/>
  <c r="M114" i="10"/>
  <c r="M135" i="10" s="1"/>
  <c r="AI114" i="10"/>
  <c r="AI135" i="10" s="1"/>
  <c r="AA114" i="10"/>
  <c r="AA135" i="10" s="1"/>
  <c r="S114" i="10"/>
  <c r="K114" i="10"/>
  <c r="E114" i="10"/>
  <c r="AG114" i="10"/>
  <c r="Y114" i="10"/>
  <c r="Y135" i="10" s="1"/>
  <c r="Q114" i="10"/>
  <c r="I114" i="10"/>
  <c r="I135" i="10" s="1"/>
  <c r="N135" i="10"/>
  <c r="G118" i="10"/>
  <c r="E133" i="10"/>
  <c r="AG135" i="10" l="1"/>
  <c r="D28" i="15"/>
  <c r="F133" i="10"/>
  <c r="K135" i="10"/>
  <c r="H25" i="14"/>
  <c r="S135" i="10"/>
  <c r="Q11" i="15" s="1"/>
  <c r="L25" i="14"/>
  <c r="L135" i="10"/>
  <c r="J11" i="15" s="1"/>
  <c r="AD135" i="10"/>
  <c r="Q135" i="10"/>
  <c r="AB135" i="10"/>
  <c r="K25" i="14"/>
  <c r="I27" i="15"/>
  <c r="G24" i="14"/>
  <c r="M25" i="14"/>
  <c r="G135" i="10"/>
  <c r="E11" i="15" s="1"/>
  <c r="F135" i="10"/>
  <c r="M24" i="14"/>
  <c r="L27" i="15"/>
  <c r="J24" i="14"/>
  <c r="M27" i="15"/>
  <c r="K24" i="14"/>
  <c r="D24" i="14"/>
  <c r="H24" i="14"/>
  <c r="AJ135" i="10"/>
  <c r="F28" i="15"/>
  <c r="H28" i="15"/>
  <c r="G28" i="15"/>
  <c r="E25" i="14"/>
  <c r="J25" i="14"/>
  <c r="U135" i="10"/>
  <c r="D27" i="15"/>
  <c r="E27" i="15"/>
  <c r="L28" i="15"/>
  <c r="K28" i="15"/>
  <c r="I25" i="14"/>
  <c r="J27" i="15"/>
  <c r="F25" i="14"/>
  <c r="F27" i="15"/>
  <c r="E135" i="10"/>
  <c r="C11" i="15" s="1"/>
  <c r="F11" i="15"/>
  <c r="F8" i="14"/>
  <c r="U11" i="15"/>
  <c r="U8" i="14"/>
  <c r="AK11" i="15"/>
  <c r="AK8" i="14"/>
  <c r="N11" i="15"/>
  <c r="N8" i="14"/>
  <c r="M11" i="15"/>
  <c r="M8" i="14"/>
  <c r="AE11" i="15"/>
  <c r="AE8" i="14"/>
  <c r="S11" i="15"/>
  <c r="S8" i="14"/>
  <c r="AD11" i="15"/>
  <c r="AD8" i="14"/>
  <c r="AC11" i="15"/>
  <c r="AC8" i="14"/>
  <c r="AL11" i="15"/>
  <c r="AL8" i="14"/>
  <c r="H11" i="15"/>
  <c r="H8" i="14"/>
  <c r="AA11" i="15"/>
  <c r="AA8" i="14"/>
  <c r="AH11" i="15"/>
  <c r="AH8" i="14"/>
  <c r="D11" i="15"/>
  <c r="D8" i="14"/>
  <c r="AJ11" i="15"/>
  <c r="AJ8" i="14"/>
  <c r="P11" i="15"/>
  <c r="P8" i="14"/>
  <c r="R11" i="15"/>
  <c r="R8" i="14"/>
  <c r="AI11" i="15"/>
  <c r="AI8" i="14"/>
  <c r="T11" i="15"/>
  <c r="T8" i="14"/>
  <c r="Y11" i="15"/>
  <c r="Y8" i="14"/>
  <c r="X11" i="15"/>
  <c r="X8" i="14"/>
  <c r="V11" i="15"/>
  <c r="V8" i="14"/>
  <c r="L11" i="15"/>
  <c r="L8" i="14"/>
  <c r="G11" i="15"/>
  <c r="G8" i="14"/>
  <c r="AG11" i="15"/>
  <c r="AG8" i="14"/>
  <c r="AF11" i="15"/>
  <c r="AF8" i="14"/>
  <c r="W11" i="15"/>
  <c r="W8" i="14"/>
  <c r="Z11" i="15"/>
  <c r="Z8" i="14"/>
  <c r="I11" i="15"/>
  <c r="I8" i="14"/>
  <c r="AB11" i="15"/>
  <c r="AB8" i="14"/>
  <c r="J8" i="14"/>
  <c r="O11" i="15"/>
  <c r="O8" i="14"/>
  <c r="K11" i="15"/>
  <c r="K8" i="14"/>
  <c r="H118" i="10"/>
  <c r="G133" i="10"/>
  <c r="Q8" i="14" l="1"/>
  <c r="E8" i="14"/>
  <c r="C8" i="14"/>
  <c r="I118" i="10"/>
  <c r="H133" i="10"/>
  <c r="J118" i="10" l="1"/>
  <c r="I133" i="10"/>
  <c r="K118" i="10" l="1"/>
  <c r="J133" i="10"/>
  <c r="L118" i="10" l="1"/>
  <c r="K133" i="10"/>
  <c r="M118" i="10" l="1"/>
  <c r="L133" i="10"/>
  <c r="N118" i="10" l="1"/>
  <c r="M133" i="10"/>
  <c r="O118" i="10" l="1"/>
  <c r="N133" i="10"/>
  <c r="P118" i="10" l="1"/>
  <c r="O133" i="10"/>
  <c r="Q118" i="10" l="1"/>
  <c r="P133" i="10"/>
  <c r="R118" i="10" l="1"/>
  <c r="Q133" i="10"/>
  <c r="S118" i="10" l="1"/>
  <c r="R133" i="10"/>
  <c r="T118" i="10" l="1"/>
  <c r="S133" i="10"/>
  <c r="U118" i="10" l="1"/>
  <c r="T133" i="10"/>
  <c r="V118" i="10" l="1"/>
  <c r="U133" i="10"/>
  <c r="W118" i="10" l="1"/>
  <c r="V133" i="10"/>
  <c r="X118" i="10" l="1"/>
  <c r="W133" i="10"/>
  <c r="Y118" i="10" l="1"/>
  <c r="X133" i="10"/>
  <c r="Z118" i="10" l="1"/>
  <c r="Y133" i="10"/>
  <c r="AA118" i="10" l="1"/>
  <c r="Z133" i="10"/>
  <c r="AB118" i="10" l="1"/>
  <c r="AA133" i="10"/>
  <c r="AC118" i="10" l="1"/>
  <c r="AB133" i="10"/>
  <c r="AD118" i="10" l="1"/>
  <c r="AC133" i="10"/>
  <c r="AE118" i="10" l="1"/>
  <c r="AD133" i="10"/>
  <c r="AF118" i="10" l="1"/>
  <c r="AE133" i="10"/>
  <c r="AG118" i="10" l="1"/>
  <c r="AF133" i="10"/>
  <c r="AH118" i="10" l="1"/>
  <c r="AG133" i="10"/>
  <c r="AI118" i="10" l="1"/>
  <c r="AH133" i="10"/>
  <c r="AJ118" i="10" l="1"/>
  <c r="AI133" i="10"/>
  <c r="AK118" i="10" l="1"/>
  <c r="AJ133" i="10"/>
  <c r="AL118" i="10" l="1"/>
  <c r="AK133" i="10"/>
  <c r="AM118" i="10" l="1"/>
  <c r="AL133" i="10"/>
  <c r="AN118" i="10" l="1"/>
  <c r="AN133" i="10" s="1"/>
  <c r="AM133" i="10"/>
  <c r="AL15" i="13" l="1"/>
  <c r="Z15" i="13"/>
  <c r="N15" i="13"/>
  <c r="C14" i="13"/>
  <c r="D25" i="12"/>
  <c r="D21" i="12"/>
  <c r="C67" i="2" s="1"/>
  <c r="C9" i="15" s="1"/>
  <c r="D18" i="12"/>
  <c r="D23" i="12" s="1"/>
  <c r="C7" i="12"/>
  <c r="C8" i="12" s="1"/>
  <c r="C6" i="9"/>
  <c r="E18" i="9" l="1"/>
  <c r="M18" i="9"/>
  <c r="U18" i="9"/>
  <c r="AC18" i="9"/>
  <c r="AK18" i="9"/>
  <c r="AK21" i="9" s="1"/>
  <c r="AK31" i="9" s="1"/>
  <c r="AF18" i="9"/>
  <c r="I18" i="9"/>
  <c r="Q18" i="9"/>
  <c r="Q19" i="9" s="1"/>
  <c r="R26" i="9" s="1"/>
  <c r="Y18" i="9"/>
  <c r="AG18" i="9"/>
  <c r="J18" i="9"/>
  <c r="Z18" i="9"/>
  <c r="S18" i="9"/>
  <c r="AA18" i="9"/>
  <c r="D18" i="9"/>
  <c r="T18" i="9"/>
  <c r="T19" i="9" s="1"/>
  <c r="F18" i="9"/>
  <c r="N18" i="9"/>
  <c r="V18" i="9"/>
  <c r="AD18" i="9"/>
  <c r="AL18" i="9"/>
  <c r="AL19" i="9" s="1"/>
  <c r="G18" i="9"/>
  <c r="O18" i="9"/>
  <c r="AE18" i="9"/>
  <c r="AE21" i="9" s="1"/>
  <c r="AE31" i="9" s="1"/>
  <c r="C18" i="9"/>
  <c r="H18" i="9"/>
  <c r="P18" i="9"/>
  <c r="X18" i="9"/>
  <c r="AJ18" i="9"/>
  <c r="W18" i="9"/>
  <c r="W19" i="9" s="1"/>
  <c r="X26" i="9" s="1"/>
  <c r="R18" i="9"/>
  <c r="AH18" i="9"/>
  <c r="AH19" i="9" s="1"/>
  <c r="AI26" i="9" s="1"/>
  <c r="AI18" i="9"/>
  <c r="L18" i="9"/>
  <c r="AB18" i="9"/>
  <c r="K18" i="9"/>
  <c r="I20" i="9"/>
  <c r="J27" i="9" s="1"/>
  <c r="X33" i="9"/>
  <c r="X19" i="9"/>
  <c r="Y26" i="9" s="1"/>
  <c r="X21" i="9"/>
  <c r="X31" i="9" s="1"/>
  <c r="X20" i="9"/>
  <c r="Y27" i="9" s="1"/>
  <c r="AF20" i="9"/>
  <c r="AG27" i="9" s="1"/>
  <c r="AG21" i="9"/>
  <c r="AG31" i="9" s="1"/>
  <c r="Y21" i="9"/>
  <c r="Y31" i="9" s="1"/>
  <c r="P19" i="9"/>
  <c r="Q26" i="9" s="1"/>
  <c r="V20" i="9"/>
  <c r="W27" i="9" s="1"/>
  <c r="U20" i="9"/>
  <c r="V27" i="9" s="1"/>
  <c r="AD20" i="9"/>
  <c r="AE27" i="9" s="1"/>
  <c r="AC19" i="9"/>
  <c r="AD26" i="9" s="1"/>
  <c r="O21" i="9"/>
  <c r="O31" i="9" s="1"/>
  <c r="S19" i="9"/>
  <c r="T26" i="9" s="1"/>
  <c r="AJ19" i="9"/>
  <c r="AK26" i="9" s="1"/>
  <c r="AB20" i="9"/>
  <c r="AC27" i="9" s="1"/>
  <c r="Z19" i="9"/>
  <c r="AA26" i="9" s="1"/>
  <c r="R19" i="9"/>
  <c r="S26" i="9" s="1"/>
  <c r="AI19" i="9"/>
  <c r="AJ26" i="9" s="1"/>
  <c r="E33" i="9"/>
  <c r="I33" i="9" l="1"/>
  <c r="AA33" i="9"/>
  <c r="AH33" i="9"/>
  <c r="AG33" i="9"/>
  <c r="V19" i="9"/>
  <c r="W26" i="9" s="1"/>
  <c r="P20" i="9"/>
  <c r="Q27" i="9" s="1"/>
  <c r="V33" i="9"/>
  <c r="Y33" i="9"/>
  <c r="W33" i="9"/>
  <c r="Y20" i="9"/>
  <c r="Z27" i="9" s="1"/>
  <c r="AF21" i="9"/>
  <c r="AF31" i="9" s="1"/>
  <c r="Q21" i="9"/>
  <c r="Q31" i="9" s="1"/>
  <c r="AF19" i="9"/>
  <c r="AG26" i="9" s="1"/>
  <c r="U19" i="9"/>
  <c r="V26" i="9" s="1"/>
  <c r="R20" i="9"/>
  <c r="S27" i="9" s="1"/>
  <c r="J33" i="9"/>
  <c r="AL33" i="9"/>
  <c r="U21" i="9"/>
  <c r="U31" i="9" s="1"/>
  <c r="R33" i="9"/>
  <c r="O19" i="9"/>
  <c r="P26" i="9" s="1"/>
  <c r="V21" i="9"/>
  <c r="V31" i="9" s="1"/>
  <c r="Y19" i="9"/>
  <c r="Z26" i="9" s="1"/>
  <c r="AC21" i="9"/>
  <c r="AC31" i="9" s="1"/>
  <c r="AJ33" i="9"/>
  <c r="F33" i="9"/>
  <c r="AC20" i="9"/>
  <c r="AD27" i="9" s="1"/>
  <c r="Q33" i="9"/>
  <c r="AD21" i="9"/>
  <c r="AD31" i="9" s="1"/>
  <c r="I21" i="9"/>
  <c r="I31" i="9" s="1"/>
  <c r="AD33" i="9"/>
  <c r="Q20" i="9"/>
  <c r="R27" i="9" s="1"/>
  <c r="AD19" i="9"/>
  <c r="AE26" i="9" s="1"/>
  <c r="AK33" i="9"/>
  <c r="M33" i="9"/>
  <c r="O20" i="9"/>
  <c r="P27" i="9" s="1"/>
  <c r="AC33" i="9"/>
  <c r="I19" i="9"/>
  <c r="J26" i="9" s="1"/>
  <c r="C33" i="9"/>
  <c r="C34" i="9" s="1"/>
  <c r="U26" i="9"/>
  <c r="Z21" i="9"/>
  <c r="Z31" i="9" s="1"/>
  <c r="AE20" i="9"/>
  <c r="AF27" i="9" s="1"/>
  <c r="AL21" i="9"/>
  <c r="AL31" i="9" s="1"/>
  <c r="N19" i="9"/>
  <c r="O26" i="9" s="1"/>
  <c r="N20" i="9"/>
  <c r="O27" i="9" s="1"/>
  <c r="N21" i="9"/>
  <c r="N31" i="9" s="1"/>
  <c r="W21" i="9"/>
  <c r="W31" i="9" s="1"/>
  <c r="AE19" i="9"/>
  <c r="AF26" i="9" s="1"/>
  <c r="AI33" i="9"/>
  <c r="AL20" i="9"/>
  <c r="AB19" i="9"/>
  <c r="AB21" i="9"/>
  <c r="AB31" i="9" s="1"/>
  <c r="E19" i="9"/>
  <c r="F26" i="9" s="1"/>
  <c r="E20" i="9"/>
  <c r="F27" i="9" s="1"/>
  <c r="E21" i="9"/>
  <c r="E31" i="9" s="1"/>
  <c r="C19" i="9"/>
  <c r="C21" i="9"/>
  <c r="C31" i="9" s="1"/>
  <c r="C20" i="9"/>
  <c r="D27" i="9" s="1"/>
  <c r="U33" i="9"/>
  <c r="AK19" i="9"/>
  <c r="AL26" i="9" s="1"/>
  <c r="Z33" i="9"/>
  <c r="R21" i="9"/>
  <c r="R31" i="9" s="1"/>
  <c r="Z20" i="9"/>
  <c r="AA27" i="9" s="1"/>
  <c r="AK20" i="9"/>
  <c r="AL27" i="9" s="1"/>
  <c r="L19" i="9"/>
  <c r="L20" i="9"/>
  <c r="M27" i="9" s="1"/>
  <c r="L21" i="9"/>
  <c r="L31" i="9" s="1"/>
  <c r="S33" i="9"/>
  <c r="L33" i="9"/>
  <c r="N33" i="9"/>
  <c r="P21" i="9"/>
  <c r="P31" i="9" s="1"/>
  <c r="W20" i="9"/>
  <c r="X27" i="9" s="1"/>
  <c r="X36" i="9" s="1"/>
  <c r="AE33" i="9"/>
  <c r="AJ21" i="9"/>
  <c r="AJ31" i="9" s="1"/>
  <c r="AJ20" i="9"/>
  <c r="AK27" i="9" s="1"/>
  <c r="O33" i="9"/>
  <c r="M19" i="9"/>
  <c r="N26" i="9" s="1"/>
  <c r="M20" i="9"/>
  <c r="N27" i="9" s="1"/>
  <c r="M21" i="9"/>
  <c r="M31" i="9" s="1"/>
  <c r="AH21" i="9"/>
  <c r="AH31" i="9" s="1"/>
  <c r="AH20" i="9"/>
  <c r="S21" i="9"/>
  <c r="S31" i="9" s="1"/>
  <c r="S20" i="9"/>
  <c r="T27" i="9" s="1"/>
  <c r="H21" i="9"/>
  <c r="H31" i="9" s="1"/>
  <c r="H19" i="9"/>
  <c r="I26" i="9" s="1"/>
  <c r="H20" i="9"/>
  <c r="I27" i="9" s="1"/>
  <c r="K33" i="9"/>
  <c r="AI21" i="9"/>
  <c r="AI31" i="9" s="1"/>
  <c r="AI20" i="9"/>
  <c r="AJ27" i="9" s="1"/>
  <c r="J20" i="9"/>
  <c r="K27" i="9" s="1"/>
  <c r="J21" i="9"/>
  <c r="J31" i="9" s="1"/>
  <c r="J19" i="9"/>
  <c r="K26" i="9" s="1"/>
  <c r="T20" i="9"/>
  <c r="U27" i="9" s="1"/>
  <c r="T21" i="9"/>
  <c r="T31" i="9" s="1"/>
  <c r="K19" i="9"/>
  <c r="L26" i="9" s="1"/>
  <c r="K20" i="9"/>
  <c r="L27" i="9" s="1"/>
  <c r="K21" i="9"/>
  <c r="K31" i="9" s="1"/>
  <c r="D19" i="9"/>
  <c r="D20" i="9"/>
  <c r="E27" i="9" s="1"/>
  <c r="D21" i="9"/>
  <c r="D31" i="9" s="1"/>
  <c r="AA19" i="9"/>
  <c r="AB26" i="9" s="1"/>
  <c r="AA20" i="9"/>
  <c r="AB27" i="9" s="1"/>
  <c r="AA21" i="9"/>
  <c r="AA31" i="9" s="1"/>
  <c r="AG19" i="9"/>
  <c r="AH26" i="9" s="1"/>
  <c r="AG20" i="9"/>
  <c r="AH27" i="9" s="1"/>
  <c r="F19" i="9"/>
  <c r="G26" i="9" s="1"/>
  <c r="F20" i="9"/>
  <c r="G27" i="9" s="1"/>
  <c r="F21" i="9"/>
  <c r="F31" i="9" s="1"/>
  <c r="G21" i="9"/>
  <c r="G31" i="9" s="1"/>
  <c r="G19" i="9"/>
  <c r="H26" i="9" s="1"/>
  <c r="G20" i="9"/>
  <c r="H27" i="9" s="1"/>
  <c r="G33" i="9"/>
  <c r="D33" i="9" l="1"/>
  <c r="D34" i="9" s="1"/>
  <c r="E34" i="9" s="1"/>
  <c r="F34" i="9" s="1"/>
  <c r="G34" i="9" s="1"/>
  <c r="H25" i="9" s="1"/>
  <c r="V36" i="9"/>
  <c r="R36" i="9"/>
  <c r="Y36" i="9"/>
  <c r="Q36" i="9"/>
  <c r="P36" i="9"/>
  <c r="W36" i="9"/>
  <c r="AD36" i="9"/>
  <c r="AA36" i="9"/>
  <c r="AJ36" i="9"/>
  <c r="G36" i="9"/>
  <c r="I36" i="9"/>
  <c r="U36" i="9"/>
  <c r="AK36" i="9"/>
  <c r="T36" i="9"/>
  <c r="H36" i="9"/>
  <c r="O36" i="9"/>
  <c r="AL36" i="9"/>
  <c r="AG36" i="9"/>
  <c r="AI27" i="9"/>
  <c r="AI36" i="9" s="1"/>
  <c r="AH36" i="9"/>
  <c r="S36" i="9"/>
  <c r="J36" i="9"/>
  <c r="F36" i="9"/>
  <c r="AC26" i="9"/>
  <c r="AC36" i="9" s="1"/>
  <c r="AB36" i="9"/>
  <c r="K36" i="9"/>
  <c r="M26" i="9"/>
  <c r="M36" i="9" s="1"/>
  <c r="L36" i="9"/>
  <c r="E26" i="9"/>
  <c r="E36" i="9" s="1"/>
  <c r="AF36" i="9"/>
  <c r="N36" i="9"/>
  <c r="D26" i="9"/>
  <c r="D36" i="9" s="1"/>
  <c r="C36" i="9"/>
  <c r="AE36" i="9"/>
  <c r="Z36" i="9"/>
  <c r="H33" i="9" l="1"/>
  <c r="H34" i="9" s="1"/>
  <c r="I34" i="9" s="1"/>
  <c r="J34" i="9" s="1"/>
  <c r="K34" i="9" s="1"/>
  <c r="L34" i="9" s="1"/>
  <c r="M34" i="9" s="1"/>
  <c r="N34" i="9" s="1"/>
  <c r="O34" i="9" s="1"/>
  <c r="P33" i="9" s="1"/>
  <c r="P34" i="9" s="1"/>
  <c r="Q34" i="9" s="1"/>
  <c r="R34" i="9" s="1"/>
  <c r="S34" i="9" s="1"/>
  <c r="T25" i="9" s="1"/>
  <c r="T33" i="9" l="1"/>
  <c r="T34" i="9" s="1"/>
  <c r="U34" i="9" s="1"/>
  <c r="V34" i="9" s="1"/>
  <c r="W34" i="9" s="1"/>
  <c r="X34" i="9" s="1"/>
  <c r="Y34" i="9" s="1"/>
  <c r="Z34" i="9" s="1"/>
  <c r="AA34" i="9" s="1"/>
  <c r="AB33" i="9" l="1"/>
  <c r="AB34" i="9" s="1"/>
  <c r="AC34" i="9" s="1"/>
  <c r="AD34" i="9" s="1"/>
  <c r="AE34" i="9" s="1"/>
  <c r="AF25" i="9" l="1"/>
  <c r="AF33" i="9" s="1"/>
  <c r="AF34" i="9" s="1"/>
  <c r="AG34" i="9" s="1"/>
  <c r="AH34" i="9" s="1"/>
  <c r="AI34" i="9" s="1"/>
  <c r="AJ34" i="9" s="1"/>
  <c r="AK34" i="9" s="1"/>
  <c r="AL34" i="9" s="1"/>
  <c r="O14" i="7"/>
  <c r="R14" i="7"/>
  <c r="AA14" i="7"/>
  <c r="AG14" i="7"/>
  <c r="AH14" i="7"/>
  <c r="AI14" i="7"/>
  <c r="O15" i="7"/>
  <c r="W15" i="7"/>
  <c r="AF15" i="7"/>
  <c r="AC16" i="7"/>
  <c r="AK16" i="7"/>
  <c r="O17" i="7"/>
  <c r="AH17" i="7"/>
  <c r="O18" i="7"/>
  <c r="C17" i="7"/>
  <c r="E27" i="7"/>
  <c r="D26" i="7"/>
  <c r="D27" i="7"/>
  <c r="D28" i="7"/>
  <c r="C25" i="7"/>
  <c r="C26" i="7"/>
  <c r="C27" i="7"/>
  <c r="C28" i="7"/>
  <c r="D14" i="7"/>
  <c r="E14" i="7"/>
  <c r="F14" i="7"/>
  <c r="G14" i="7"/>
  <c r="H14" i="7"/>
  <c r="I14" i="7"/>
  <c r="J14" i="7"/>
  <c r="K14" i="7"/>
  <c r="L14" i="7"/>
  <c r="M14" i="7"/>
  <c r="N14" i="7"/>
  <c r="P14" i="7"/>
  <c r="Q14" i="7"/>
  <c r="S14" i="7"/>
  <c r="T14" i="7"/>
  <c r="U14" i="7"/>
  <c r="V14" i="7"/>
  <c r="W14" i="7"/>
  <c r="X14" i="7"/>
  <c r="Y14" i="7"/>
  <c r="Z14" i="7"/>
  <c r="AB14" i="7"/>
  <c r="AC14" i="7"/>
  <c r="AD14" i="7"/>
  <c r="AE14" i="7"/>
  <c r="AF14" i="7"/>
  <c r="AJ14" i="7"/>
  <c r="AK14" i="7"/>
  <c r="AL14" i="7"/>
  <c r="D15" i="7"/>
  <c r="E15" i="7"/>
  <c r="F15" i="7"/>
  <c r="G15" i="7"/>
  <c r="H25" i="7" s="1"/>
  <c r="H15" i="7"/>
  <c r="I15" i="7"/>
  <c r="J15" i="7"/>
  <c r="K15" i="7"/>
  <c r="L25" i="7" s="1"/>
  <c r="L15" i="7"/>
  <c r="M25" i="7" s="1"/>
  <c r="M15" i="7"/>
  <c r="N15" i="7"/>
  <c r="O25" i="7" s="1"/>
  <c r="P15" i="7"/>
  <c r="Q25" i="7" s="1"/>
  <c r="Q15" i="7"/>
  <c r="R15" i="7"/>
  <c r="S15" i="7"/>
  <c r="T25" i="7" s="1"/>
  <c r="T15" i="7"/>
  <c r="U25" i="7" s="1"/>
  <c r="U15" i="7"/>
  <c r="V15" i="7"/>
  <c r="X15" i="7"/>
  <c r="Y25" i="7" s="1"/>
  <c r="Y15" i="7"/>
  <c r="Z15" i="7"/>
  <c r="AA15" i="7"/>
  <c r="AB15" i="7"/>
  <c r="AC25" i="7" s="1"/>
  <c r="AC15" i="7"/>
  <c r="AD15" i="7"/>
  <c r="AE15" i="7"/>
  <c r="AG15" i="7"/>
  <c r="AH15" i="7"/>
  <c r="AI15" i="7"/>
  <c r="AJ25" i="7" s="1"/>
  <c r="AJ15" i="7"/>
  <c r="AK15" i="7"/>
  <c r="AL15" i="7"/>
  <c r="D16" i="7"/>
  <c r="E16" i="7"/>
  <c r="G26" i="7" s="1"/>
  <c r="F16" i="7"/>
  <c r="H26" i="7" s="1"/>
  <c r="G16" i="7"/>
  <c r="H16" i="7"/>
  <c r="J26" i="7" s="1"/>
  <c r="I16" i="7"/>
  <c r="J16" i="7"/>
  <c r="K16" i="7"/>
  <c r="L16" i="7"/>
  <c r="N26" i="7" s="1"/>
  <c r="M16" i="7"/>
  <c r="O26" i="7" s="1"/>
  <c r="N16" i="7"/>
  <c r="P26" i="7" s="1"/>
  <c r="O16" i="7"/>
  <c r="P16" i="7"/>
  <c r="R26" i="7" s="1"/>
  <c r="Q16" i="7"/>
  <c r="R16" i="7"/>
  <c r="T26" i="7" s="1"/>
  <c r="S16" i="7"/>
  <c r="U26" i="7" s="1"/>
  <c r="T16" i="7"/>
  <c r="V26" i="7" s="1"/>
  <c r="U16" i="7"/>
  <c r="W26" i="7" s="1"/>
  <c r="V16" i="7"/>
  <c r="X26" i="7" s="1"/>
  <c r="W16" i="7"/>
  <c r="X16" i="7"/>
  <c r="Z26" i="7" s="1"/>
  <c r="Y16" i="7"/>
  <c r="Z16" i="7"/>
  <c r="AB26" i="7" s="1"/>
  <c r="AA16" i="7"/>
  <c r="AC26" i="7" s="1"/>
  <c r="AB16" i="7"/>
  <c r="AD26" i="7" s="1"/>
  <c r="AD16" i="7"/>
  <c r="AF26" i="7" s="1"/>
  <c r="AE16" i="7"/>
  <c r="AF16" i="7"/>
  <c r="AG16" i="7"/>
  <c r="AH16" i="7"/>
  <c r="AI16" i="7"/>
  <c r="AK26" i="7" s="1"/>
  <c r="AJ16" i="7"/>
  <c r="AL26" i="7" s="1"/>
  <c r="AL16" i="7"/>
  <c r="D17" i="7"/>
  <c r="E17" i="7"/>
  <c r="F17" i="7"/>
  <c r="G17" i="7"/>
  <c r="J27" i="7" s="1"/>
  <c r="H17" i="7"/>
  <c r="I17" i="7"/>
  <c r="J17" i="7"/>
  <c r="K17" i="7"/>
  <c r="L17" i="7"/>
  <c r="O27" i="7" s="1"/>
  <c r="M17" i="7"/>
  <c r="N17" i="7"/>
  <c r="P17" i="7"/>
  <c r="S27" i="7" s="1"/>
  <c r="Q17" i="7"/>
  <c r="R17" i="7"/>
  <c r="S17" i="7"/>
  <c r="T17" i="7"/>
  <c r="W27" i="7" s="1"/>
  <c r="U17" i="7"/>
  <c r="V17" i="7"/>
  <c r="W17" i="7"/>
  <c r="X17" i="7"/>
  <c r="AA27" i="7" s="1"/>
  <c r="Y17" i="7"/>
  <c r="Z17" i="7"/>
  <c r="AA17" i="7"/>
  <c r="AB17" i="7"/>
  <c r="AE27" i="7" s="1"/>
  <c r="AC17" i="7"/>
  <c r="AD17" i="7"/>
  <c r="AE17" i="7"/>
  <c r="AF17" i="7"/>
  <c r="AI27" i="7" s="1"/>
  <c r="AG17" i="7"/>
  <c r="AI17" i="7"/>
  <c r="AJ17" i="7"/>
  <c r="AK17" i="7"/>
  <c r="AL17" i="7"/>
  <c r="D18" i="7"/>
  <c r="E18" i="7"/>
  <c r="F18" i="7"/>
  <c r="J28" i="7" s="1"/>
  <c r="G18" i="7"/>
  <c r="H18" i="7"/>
  <c r="I18" i="7"/>
  <c r="J18" i="7"/>
  <c r="K18" i="7"/>
  <c r="L18" i="7"/>
  <c r="M18" i="7"/>
  <c r="N18" i="7"/>
  <c r="R28" i="7" s="1"/>
  <c r="P18" i="7"/>
  <c r="Q18" i="7"/>
  <c r="R18" i="7"/>
  <c r="S18" i="7"/>
  <c r="W28" i="7" s="1"/>
  <c r="T18" i="7"/>
  <c r="U18" i="7"/>
  <c r="V18" i="7"/>
  <c r="W18" i="7"/>
  <c r="AA28" i="7" s="1"/>
  <c r="X18" i="7"/>
  <c r="Y18" i="7"/>
  <c r="Z18" i="7"/>
  <c r="AA18" i="7"/>
  <c r="AE28" i="7" s="1"/>
  <c r="AB18" i="7"/>
  <c r="AC18" i="7"/>
  <c r="AD18" i="7"/>
  <c r="AE18" i="7"/>
  <c r="AI28" i="7" s="1"/>
  <c r="AF18" i="7"/>
  <c r="AG18" i="7"/>
  <c r="AH18" i="7"/>
  <c r="AI18" i="7"/>
  <c r="AJ18" i="7"/>
  <c r="AK18" i="7"/>
  <c r="AL18" i="7"/>
  <c r="C16" i="7"/>
  <c r="C18" i="7"/>
  <c r="F28" i="5"/>
  <c r="E27" i="5"/>
  <c r="E28" i="5"/>
  <c r="D26" i="5"/>
  <c r="D27" i="5"/>
  <c r="D28" i="5"/>
  <c r="C25" i="5"/>
  <c r="C26" i="5"/>
  <c r="C27" i="5"/>
  <c r="C28" i="5"/>
  <c r="D14" i="5"/>
  <c r="E14" i="5"/>
  <c r="F14" i="5"/>
  <c r="F24" i="5" s="1"/>
  <c r="F33" i="5" s="1"/>
  <c r="G14" i="5"/>
  <c r="G24" i="5" s="1"/>
  <c r="G33" i="5" s="1"/>
  <c r="H14" i="5"/>
  <c r="I14" i="5"/>
  <c r="I24" i="5" s="1"/>
  <c r="J14" i="5"/>
  <c r="J24" i="5" s="1"/>
  <c r="K14" i="5"/>
  <c r="K24" i="5" s="1"/>
  <c r="L14" i="5"/>
  <c r="L24" i="5" s="1"/>
  <c r="M14" i="5"/>
  <c r="M24" i="5" s="1"/>
  <c r="N14" i="5"/>
  <c r="N24" i="5" s="1"/>
  <c r="O14" i="5"/>
  <c r="P14" i="5"/>
  <c r="Q14" i="5"/>
  <c r="Q24" i="5" s="1"/>
  <c r="R14" i="5"/>
  <c r="R24" i="5" s="1"/>
  <c r="S14" i="5"/>
  <c r="S24" i="5" s="1"/>
  <c r="T14" i="5"/>
  <c r="T24" i="5" s="1"/>
  <c r="U14" i="5"/>
  <c r="U24" i="5" s="1"/>
  <c r="V14" i="5"/>
  <c r="V24" i="5" s="1"/>
  <c r="W14" i="5"/>
  <c r="X14" i="5"/>
  <c r="Y14" i="5"/>
  <c r="Z14" i="5"/>
  <c r="Z24" i="5" s="1"/>
  <c r="AA14" i="5"/>
  <c r="AA24" i="5" s="1"/>
  <c r="AB14" i="5"/>
  <c r="AB24" i="5" s="1"/>
  <c r="AC14" i="5"/>
  <c r="AC24" i="5" s="1"/>
  <c r="AD14" i="5"/>
  <c r="AD24" i="5" s="1"/>
  <c r="AE14" i="5"/>
  <c r="AF14" i="5"/>
  <c r="AG14" i="5"/>
  <c r="AG24" i="5" s="1"/>
  <c r="AH14" i="5"/>
  <c r="AH24" i="5" s="1"/>
  <c r="AI14" i="5"/>
  <c r="AI24" i="5" s="1"/>
  <c r="AJ14" i="5"/>
  <c r="AJ24" i="5" s="1"/>
  <c r="AK14" i="5"/>
  <c r="AK24" i="5" s="1"/>
  <c r="AL14" i="5"/>
  <c r="AL24" i="5" s="1"/>
  <c r="D15" i="5"/>
  <c r="E25" i="5" s="1"/>
  <c r="E15" i="5"/>
  <c r="F25" i="5" s="1"/>
  <c r="F15" i="5"/>
  <c r="G25" i="5" s="1"/>
  <c r="G15" i="5"/>
  <c r="H25" i="5" s="1"/>
  <c r="H15" i="5"/>
  <c r="I15" i="5"/>
  <c r="J25" i="5" s="1"/>
  <c r="J15" i="5"/>
  <c r="K25" i="5" s="1"/>
  <c r="K15" i="5"/>
  <c r="L25" i="5" s="1"/>
  <c r="L15" i="5"/>
  <c r="M25" i="5" s="1"/>
  <c r="M15" i="5"/>
  <c r="N15" i="5"/>
  <c r="O25" i="5" s="1"/>
  <c r="O15" i="5"/>
  <c r="P25" i="5" s="1"/>
  <c r="P15" i="5"/>
  <c r="Q15" i="5"/>
  <c r="R25" i="5" s="1"/>
  <c r="R15" i="5"/>
  <c r="S25" i="5" s="1"/>
  <c r="S15" i="5"/>
  <c r="T25" i="5" s="1"/>
  <c r="T15" i="5"/>
  <c r="U25" i="5" s="1"/>
  <c r="U15" i="5"/>
  <c r="V25" i="5" s="1"/>
  <c r="V15" i="5"/>
  <c r="W25" i="5" s="1"/>
  <c r="W15" i="5"/>
  <c r="X25" i="5" s="1"/>
  <c r="X15" i="5"/>
  <c r="Y15" i="5"/>
  <c r="Z25" i="5" s="1"/>
  <c r="Z15" i="5"/>
  <c r="AA25" i="5" s="1"/>
  <c r="AA15" i="5"/>
  <c r="AB25" i="5" s="1"/>
  <c r="AB15" i="5"/>
  <c r="AC25" i="5" s="1"/>
  <c r="AC15" i="5"/>
  <c r="AD15" i="5"/>
  <c r="AE25" i="5" s="1"/>
  <c r="AE15" i="5"/>
  <c r="AF25" i="5" s="1"/>
  <c r="AF15" i="5"/>
  <c r="AG15" i="5"/>
  <c r="AH25" i="5" s="1"/>
  <c r="AH15" i="5"/>
  <c r="AI25" i="5" s="1"/>
  <c r="AI15" i="5"/>
  <c r="AJ25" i="5" s="1"/>
  <c r="AJ15" i="5"/>
  <c r="AK25" i="5" s="1"/>
  <c r="AK15" i="5"/>
  <c r="AL25" i="5" s="1"/>
  <c r="AL15" i="5"/>
  <c r="D16" i="5"/>
  <c r="F26" i="5" s="1"/>
  <c r="E16" i="5"/>
  <c r="G26" i="5" s="1"/>
  <c r="F16" i="5"/>
  <c r="H26" i="5" s="1"/>
  <c r="G16" i="5"/>
  <c r="I26" i="5" s="1"/>
  <c r="H16" i="5"/>
  <c r="I16" i="5"/>
  <c r="J16" i="5"/>
  <c r="L26" i="5" s="1"/>
  <c r="K16" i="5"/>
  <c r="L16" i="5"/>
  <c r="M16" i="5"/>
  <c r="O26" i="5" s="1"/>
  <c r="N16" i="5"/>
  <c r="P26" i="5" s="1"/>
  <c r="O16" i="5"/>
  <c r="P16" i="5"/>
  <c r="Q16" i="5"/>
  <c r="R16" i="5"/>
  <c r="T26" i="5" s="1"/>
  <c r="S16" i="5"/>
  <c r="T16" i="5"/>
  <c r="U16" i="5"/>
  <c r="V16" i="5"/>
  <c r="X26" i="5" s="1"/>
  <c r="W16" i="5"/>
  <c r="X16" i="5"/>
  <c r="Y16" i="5"/>
  <c r="Z16" i="5"/>
  <c r="AB26" i="5" s="1"/>
  <c r="AA16" i="5"/>
  <c r="AB16" i="5"/>
  <c r="AC16" i="5"/>
  <c r="AE26" i="5" s="1"/>
  <c r="AD16" i="5"/>
  <c r="AF26" i="5" s="1"/>
  <c r="AE16" i="5"/>
  <c r="AF16" i="5"/>
  <c r="AG16" i="5"/>
  <c r="AH16" i="5"/>
  <c r="AJ26" i="5" s="1"/>
  <c r="AI16" i="5"/>
  <c r="AJ16" i="5"/>
  <c r="AK16" i="5"/>
  <c r="AL16" i="5"/>
  <c r="D17" i="5"/>
  <c r="G27" i="5" s="1"/>
  <c r="E17" i="5"/>
  <c r="H27" i="5" s="1"/>
  <c r="F17" i="5"/>
  <c r="I27" i="5" s="1"/>
  <c r="G17" i="5"/>
  <c r="J27" i="5" s="1"/>
  <c r="H17" i="5"/>
  <c r="I17" i="5"/>
  <c r="L27" i="5" s="1"/>
  <c r="J17" i="5"/>
  <c r="M27" i="5" s="1"/>
  <c r="K17" i="5"/>
  <c r="N27" i="5" s="1"/>
  <c r="L17" i="5"/>
  <c r="O27" i="5" s="1"/>
  <c r="M17" i="5"/>
  <c r="P27" i="5" s="1"/>
  <c r="N17" i="5"/>
  <c r="Q27" i="5" s="1"/>
  <c r="O17" i="5"/>
  <c r="P17" i="5"/>
  <c r="Q17" i="5"/>
  <c r="R17" i="5"/>
  <c r="U27" i="5" s="1"/>
  <c r="S17" i="5"/>
  <c r="V27" i="5" s="1"/>
  <c r="T17" i="5"/>
  <c r="W27" i="5" s="1"/>
  <c r="U17" i="5"/>
  <c r="X27" i="5" s="1"/>
  <c r="V17" i="5"/>
  <c r="Y27" i="5" s="1"/>
  <c r="W17" i="5"/>
  <c r="X17" i="5"/>
  <c r="Y17" i="5"/>
  <c r="AB27" i="5" s="1"/>
  <c r="Z17" i="5"/>
  <c r="AC27" i="5" s="1"/>
  <c r="AA17" i="5"/>
  <c r="AD27" i="5" s="1"/>
  <c r="AB17" i="5"/>
  <c r="AE27" i="5" s="1"/>
  <c r="AC17" i="5"/>
  <c r="AF27" i="5" s="1"/>
  <c r="AD17" i="5"/>
  <c r="AG27" i="5" s="1"/>
  <c r="AE17" i="5"/>
  <c r="AF17" i="5"/>
  <c r="AG17" i="5"/>
  <c r="AH17" i="5"/>
  <c r="AK27" i="5" s="1"/>
  <c r="AI17" i="5"/>
  <c r="AL27" i="5" s="1"/>
  <c r="AJ17" i="5"/>
  <c r="AK17" i="5"/>
  <c r="AL17" i="5"/>
  <c r="D18" i="5"/>
  <c r="H28" i="5" s="1"/>
  <c r="E18" i="5"/>
  <c r="I28" i="5" s="1"/>
  <c r="F18" i="5"/>
  <c r="J28" i="5" s="1"/>
  <c r="G18" i="5"/>
  <c r="K28" i="5" s="1"/>
  <c r="H18" i="5"/>
  <c r="I18" i="5"/>
  <c r="J18" i="5"/>
  <c r="K18" i="5"/>
  <c r="L18" i="5"/>
  <c r="M18" i="5"/>
  <c r="Q28" i="5" s="1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G28" i="5" s="1"/>
  <c r="AD18" i="5"/>
  <c r="AE18" i="5"/>
  <c r="AF18" i="5"/>
  <c r="AG18" i="5"/>
  <c r="AH18" i="5"/>
  <c r="AI18" i="5"/>
  <c r="AJ18" i="5"/>
  <c r="AK18" i="5"/>
  <c r="AL18" i="5"/>
  <c r="C15" i="5"/>
  <c r="C34" i="5" s="1"/>
  <c r="C16" i="5"/>
  <c r="E26" i="5" s="1"/>
  <c r="C17" i="5"/>
  <c r="F27" i="5" s="1"/>
  <c r="C18" i="5"/>
  <c r="G28" i="5" s="1"/>
  <c r="C14" i="5"/>
  <c r="D24" i="5" s="1"/>
  <c r="D33" i="5" s="1"/>
  <c r="G25" i="7" l="1"/>
  <c r="G34" i="7" s="1"/>
  <c r="F26" i="7"/>
  <c r="AL28" i="7"/>
  <c r="V28" i="7"/>
  <c r="M26" i="7"/>
  <c r="G28" i="7"/>
  <c r="G37" i="7" s="1"/>
  <c r="AJ26" i="7"/>
  <c r="AE26" i="7"/>
  <c r="I25" i="7"/>
  <c r="AH28" i="7"/>
  <c r="Z28" i="7"/>
  <c r="Z37" i="7" s="1"/>
  <c r="Q28" i="7"/>
  <c r="I28" i="7"/>
  <c r="AH26" i="7"/>
  <c r="I26" i="7"/>
  <c r="I35" i="7" s="1"/>
  <c r="AF34" i="5"/>
  <c r="G34" i="5"/>
  <c r="G35" i="5"/>
  <c r="E34" i="5"/>
  <c r="F35" i="5"/>
  <c r="H34" i="5"/>
  <c r="Y34" i="7"/>
  <c r="AB24" i="7"/>
  <c r="AB33" i="7" s="1"/>
  <c r="AB19" i="7"/>
  <c r="S24" i="7"/>
  <c r="S33" i="7" s="1"/>
  <c r="S19" i="7"/>
  <c r="I19" i="7"/>
  <c r="S28" i="7"/>
  <c r="S37" i="7" s="1"/>
  <c r="AI24" i="7"/>
  <c r="AI33" i="7" s="1"/>
  <c r="AI19" i="7"/>
  <c r="AL24" i="7"/>
  <c r="AL33" i="7" s="1"/>
  <c r="AL19" i="7"/>
  <c r="Z24" i="7"/>
  <c r="Z33" i="7" s="1"/>
  <c r="Z19" i="7"/>
  <c r="Q19" i="7"/>
  <c r="H24" i="7"/>
  <c r="H33" i="7" s="1"/>
  <c r="H19" i="7"/>
  <c r="AH24" i="7"/>
  <c r="AH19" i="7"/>
  <c r="L28" i="7"/>
  <c r="L37" i="7" s="1"/>
  <c r="AK24" i="7"/>
  <c r="AK33" i="7" s="1"/>
  <c r="AK19" i="7"/>
  <c r="Y19" i="7"/>
  <c r="P24" i="7"/>
  <c r="P33" i="7" s="1"/>
  <c r="P19" i="7"/>
  <c r="G19" i="7"/>
  <c r="AG19" i="7"/>
  <c r="AJ28" i="7"/>
  <c r="AJ37" i="7" s="1"/>
  <c r="AB28" i="7"/>
  <c r="AB37" i="7" s="1"/>
  <c r="T28" i="7"/>
  <c r="K28" i="7"/>
  <c r="K37" i="7" s="1"/>
  <c r="AK25" i="7"/>
  <c r="AK34" i="7" s="1"/>
  <c r="AB25" i="7"/>
  <c r="AB34" i="7" s="1"/>
  <c r="AJ24" i="7"/>
  <c r="AJ33" i="7" s="1"/>
  <c r="AJ19" i="7"/>
  <c r="X24" i="7"/>
  <c r="X33" i="7" s="1"/>
  <c r="X19" i="7"/>
  <c r="N24" i="7"/>
  <c r="N33" i="7" s="1"/>
  <c r="N19" i="7"/>
  <c r="F24" i="7"/>
  <c r="F33" i="7" s="1"/>
  <c r="F19" i="7"/>
  <c r="AA24" i="7"/>
  <c r="AA33" i="7" s="1"/>
  <c r="AA19" i="7"/>
  <c r="AF24" i="7"/>
  <c r="AF33" i="7" s="1"/>
  <c r="AF19" i="7"/>
  <c r="W24" i="7"/>
  <c r="W33" i="7" s="1"/>
  <c r="W19" i="7"/>
  <c r="M24" i="7"/>
  <c r="M33" i="7" s="1"/>
  <c r="M19" i="7"/>
  <c r="E19" i="7"/>
  <c r="R24" i="7"/>
  <c r="R33" i="7" s="1"/>
  <c r="R19" i="7"/>
  <c r="I27" i="7"/>
  <c r="I36" i="7" s="1"/>
  <c r="AE24" i="7"/>
  <c r="AE33" i="7" s="1"/>
  <c r="AE19" i="7"/>
  <c r="V24" i="7"/>
  <c r="V33" i="7" s="1"/>
  <c r="V19" i="7"/>
  <c r="L24" i="7"/>
  <c r="L33" i="7" s="1"/>
  <c r="L19" i="7"/>
  <c r="D24" i="7"/>
  <c r="D33" i="7" s="1"/>
  <c r="D19" i="7"/>
  <c r="AG25" i="7"/>
  <c r="AG34" i="7" s="1"/>
  <c r="O24" i="7"/>
  <c r="O33" i="7" s="1"/>
  <c r="O19" i="7"/>
  <c r="AG28" i="7"/>
  <c r="AG37" i="7" s="1"/>
  <c r="Y28" i="7"/>
  <c r="P28" i="7"/>
  <c r="P37" i="7" s="1"/>
  <c r="H28" i="7"/>
  <c r="H37" i="7" s="1"/>
  <c r="Y27" i="7"/>
  <c r="AD24" i="7"/>
  <c r="AD33" i="7" s="1"/>
  <c r="AD19" i="7"/>
  <c r="U24" i="7"/>
  <c r="U33" i="7" s="1"/>
  <c r="U19" i="7"/>
  <c r="K24" i="7"/>
  <c r="K33" i="7" s="1"/>
  <c r="K19" i="7"/>
  <c r="F28" i="7"/>
  <c r="F37" i="7" s="1"/>
  <c r="X25" i="7"/>
  <c r="AF28" i="7"/>
  <c r="AF37" i="7" s="1"/>
  <c r="X28" i="7"/>
  <c r="X37" i="7" s="1"/>
  <c r="O28" i="7"/>
  <c r="O37" i="7" s="1"/>
  <c r="G27" i="7"/>
  <c r="G36" i="7" s="1"/>
  <c r="AF25" i="7"/>
  <c r="AF34" i="7" s="1"/>
  <c r="W25" i="7"/>
  <c r="W34" i="7" s="1"/>
  <c r="F25" i="7"/>
  <c r="F34" i="7" s="1"/>
  <c r="AC24" i="7"/>
  <c r="AC33" i="7" s="1"/>
  <c r="AC19" i="7"/>
  <c r="T24" i="7"/>
  <c r="T33" i="7" s="1"/>
  <c r="T19" i="7"/>
  <c r="J24" i="7"/>
  <c r="J33" i="7" s="1"/>
  <c r="J19" i="7"/>
  <c r="P25" i="7"/>
  <c r="P34" i="7" s="1"/>
  <c r="E28" i="7"/>
  <c r="E37" i="7" s="1"/>
  <c r="M34" i="7"/>
  <c r="I34" i="7"/>
  <c r="AL37" i="7"/>
  <c r="O35" i="7"/>
  <c r="I37" i="5"/>
  <c r="I35" i="5"/>
  <c r="AC34" i="7"/>
  <c r="Q34" i="7"/>
  <c r="X34" i="5"/>
  <c r="U34" i="7"/>
  <c r="P34" i="5"/>
  <c r="Q37" i="5"/>
  <c r="AE36" i="5"/>
  <c r="W36" i="5"/>
  <c r="O36" i="5"/>
  <c r="AK34" i="5"/>
  <c r="AC34" i="5"/>
  <c r="U34" i="5"/>
  <c r="M34" i="5"/>
  <c r="F34" i="5"/>
  <c r="AE35" i="7"/>
  <c r="W35" i="7"/>
  <c r="D35" i="7"/>
  <c r="Y26" i="7"/>
  <c r="Y35" i="7" s="1"/>
  <c r="AI36" i="7"/>
  <c r="AA36" i="7"/>
  <c r="S36" i="7"/>
  <c r="S25" i="7"/>
  <c r="S34" i="7" s="1"/>
  <c r="Y36" i="7"/>
  <c r="AJ35" i="7"/>
  <c r="AB35" i="7"/>
  <c r="T35" i="7"/>
  <c r="AF35" i="5"/>
  <c r="X35" i="5"/>
  <c r="P35" i="5"/>
  <c r="AK35" i="7"/>
  <c r="Q26" i="7"/>
  <c r="Q35" i="7" s="1"/>
  <c r="AL36" i="5"/>
  <c r="D36" i="5"/>
  <c r="AH27" i="5"/>
  <c r="AH36" i="5" s="1"/>
  <c r="AD25" i="5"/>
  <c r="AD34" i="5" s="1"/>
  <c r="F35" i="7"/>
  <c r="K25" i="7"/>
  <c r="K34" i="7" s="1"/>
  <c r="AL25" i="7"/>
  <c r="AL34" i="7" s="1"/>
  <c r="AD25" i="7"/>
  <c r="AD34" i="7" s="1"/>
  <c r="V25" i="7"/>
  <c r="V34" i="7" s="1"/>
  <c r="N25" i="7"/>
  <c r="N34" i="7" s="1"/>
  <c r="K27" i="7"/>
  <c r="K36" i="7" s="1"/>
  <c r="E37" i="5"/>
  <c r="Z27" i="5"/>
  <c r="AE36" i="7"/>
  <c r="W36" i="7"/>
  <c r="O36" i="7"/>
  <c r="AI25" i="7"/>
  <c r="AI34" i="7" s="1"/>
  <c r="H27" i="7"/>
  <c r="H36" i="7" s="1"/>
  <c r="AF35" i="7"/>
  <c r="X35" i="7"/>
  <c r="P35" i="7"/>
  <c r="H35" i="7"/>
  <c r="AJ35" i="5"/>
  <c r="AB35" i="5"/>
  <c r="T35" i="5"/>
  <c r="L35" i="5"/>
  <c r="AG26" i="7"/>
  <c r="AG35" i="7" s="1"/>
  <c r="AE25" i="7"/>
  <c r="AE34" i="7" s="1"/>
  <c r="AL34" i="5"/>
  <c r="R27" i="5"/>
  <c r="R36" i="5" s="1"/>
  <c r="N25" i="5"/>
  <c r="N34" i="5" s="1"/>
  <c r="D36" i="7"/>
  <c r="AA25" i="7"/>
  <c r="AA34" i="7" s="1"/>
  <c r="AH25" i="7"/>
  <c r="AH34" i="7" s="1"/>
  <c r="Z25" i="7"/>
  <c r="Z34" i="7" s="1"/>
  <c r="R25" i="7"/>
  <c r="R34" i="7" s="1"/>
  <c r="J25" i="7"/>
  <c r="J34" i="7" s="1"/>
  <c r="C37" i="7"/>
  <c r="G36" i="5"/>
  <c r="G35" i="7"/>
  <c r="C35" i="7"/>
  <c r="C15" i="7"/>
  <c r="D25" i="7" s="1"/>
  <c r="D34" i="7" s="1"/>
  <c r="C14" i="7"/>
  <c r="G24" i="7" s="1"/>
  <c r="G33" i="7" s="1"/>
  <c r="J35" i="7"/>
  <c r="AI37" i="7"/>
  <c r="Y37" i="7"/>
  <c r="I37" i="7"/>
  <c r="J37" i="7"/>
  <c r="Q37" i="7"/>
  <c r="AL35" i="7"/>
  <c r="T37" i="7"/>
  <c r="J36" i="7"/>
  <c r="AD28" i="7"/>
  <c r="AD37" i="7" s="1"/>
  <c r="N28" i="7"/>
  <c r="N37" i="7" s="1"/>
  <c r="AC27" i="7"/>
  <c r="AC36" i="7" s="1"/>
  <c r="M27" i="7"/>
  <c r="M36" i="7" s="1"/>
  <c r="L26" i="7"/>
  <c r="L35" i="7" s="1"/>
  <c r="AK28" i="7"/>
  <c r="AK37" i="7" s="1"/>
  <c r="AC28" i="7"/>
  <c r="AC37" i="7" s="1"/>
  <c r="U28" i="7"/>
  <c r="U37" i="7" s="1"/>
  <c r="M28" i="7"/>
  <c r="M37" i="7" s="1"/>
  <c r="AJ27" i="7"/>
  <c r="AJ36" i="7" s="1"/>
  <c r="AB27" i="7"/>
  <c r="AB36" i="7" s="1"/>
  <c r="T27" i="7"/>
  <c r="T36" i="7" s="1"/>
  <c r="L27" i="7"/>
  <c r="L36" i="7" s="1"/>
  <c r="AI26" i="7"/>
  <c r="AI35" i="7" s="1"/>
  <c r="AA26" i="7"/>
  <c r="AA35" i="7" s="1"/>
  <c r="S26" i="7"/>
  <c r="S35" i="7" s="1"/>
  <c r="K26" i="7"/>
  <c r="K35" i="7" s="1"/>
  <c r="AG24" i="7"/>
  <c r="Y24" i="7"/>
  <c r="Q24" i="7"/>
  <c r="I24" i="7"/>
  <c r="X34" i="7"/>
  <c r="H34" i="7"/>
  <c r="AE37" i="7"/>
  <c r="W37" i="7"/>
  <c r="O34" i="7"/>
  <c r="E36" i="7"/>
  <c r="AH27" i="7"/>
  <c r="AH36" i="7" s="1"/>
  <c r="Z27" i="7"/>
  <c r="Z36" i="7" s="1"/>
  <c r="R27" i="7"/>
  <c r="R36" i="7" s="1"/>
  <c r="V37" i="7"/>
  <c r="D37" i="7"/>
  <c r="AD35" i="7"/>
  <c r="V35" i="7"/>
  <c r="N35" i="7"/>
  <c r="AG27" i="7"/>
  <c r="AG36" i="7" s="1"/>
  <c r="Q27" i="7"/>
  <c r="Q36" i="7" s="1"/>
  <c r="AC35" i="7"/>
  <c r="U35" i="7"/>
  <c r="M35" i="7"/>
  <c r="AF27" i="7"/>
  <c r="AF36" i="7" s="1"/>
  <c r="X27" i="7"/>
  <c r="X36" i="7" s="1"/>
  <c r="P27" i="7"/>
  <c r="P36" i="7" s="1"/>
  <c r="AJ34" i="7"/>
  <c r="T34" i="7"/>
  <c r="L34" i="7"/>
  <c r="AA37" i="7"/>
  <c r="AL27" i="7"/>
  <c r="AL36" i="7" s="1"/>
  <c r="AD27" i="7"/>
  <c r="AD36" i="7" s="1"/>
  <c r="V27" i="7"/>
  <c r="V36" i="7" s="1"/>
  <c r="N27" i="7"/>
  <c r="N36" i="7" s="1"/>
  <c r="AH37" i="7"/>
  <c r="R37" i="7"/>
  <c r="AH35" i="7"/>
  <c r="Z35" i="7"/>
  <c r="R35" i="7"/>
  <c r="AH33" i="7"/>
  <c r="AK27" i="7"/>
  <c r="AK36" i="7" s="1"/>
  <c r="U27" i="7"/>
  <c r="U36" i="7" s="1"/>
  <c r="F27" i="7"/>
  <c r="F36" i="7" s="1"/>
  <c r="C36" i="7"/>
  <c r="E26" i="7"/>
  <c r="E35" i="7" s="1"/>
  <c r="Q36" i="5"/>
  <c r="AF36" i="5"/>
  <c r="X36" i="5"/>
  <c r="P36" i="5"/>
  <c r="H36" i="5"/>
  <c r="K37" i="5"/>
  <c r="J37" i="5"/>
  <c r="AK36" i="5"/>
  <c r="H35" i="5"/>
  <c r="AG37" i="5"/>
  <c r="AE35" i="5"/>
  <c r="O35" i="5"/>
  <c r="H37" i="5"/>
  <c r="AG36" i="5"/>
  <c r="AK28" i="5"/>
  <c r="AK37" i="5" s="1"/>
  <c r="U28" i="5"/>
  <c r="U37" i="5" s="1"/>
  <c r="AJ27" i="5"/>
  <c r="AJ36" i="5" s="1"/>
  <c r="T27" i="5"/>
  <c r="T36" i="5" s="1"/>
  <c r="AI26" i="5"/>
  <c r="AI35" i="5" s="1"/>
  <c r="AA26" i="5"/>
  <c r="AA35" i="5" s="1"/>
  <c r="K26" i="5"/>
  <c r="K35" i="5" s="1"/>
  <c r="Y24" i="5"/>
  <c r="Y33" i="5" s="1"/>
  <c r="E24" i="5"/>
  <c r="E33" i="5" s="1"/>
  <c r="AJ28" i="5"/>
  <c r="AJ37" i="5" s="1"/>
  <c r="AB28" i="5"/>
  <c r="AB37" i="5" s="1"/>
  <c r="T28" i="5"/>
  <c r="T37" i="5" s="1"/>
  <c r="L28" i="5"/>
  <c r="L37" i="5" s="1"/>
  <c r="AI27" i="5"/>
  <c r="AI36" i="5" s="1"/>
  <c r="AA27" i="5"/>
  <c r="AA36" i="5" s="1"/>
  <c r="S27" i="5"/>
  <c r="S36" i="5" s="1"/>
  <c r="K27" i="5"/>
  <c r="K36" i="5" s="1"/>
  <c r="AH26" i="5"/>
  <c r="AH35" i="5" s="1"/>
  <c r="Z26" i="5"/>
  <c r="Z35" i="5" s="1"/>
  <c r="R26" i="5"/>
  <c r="R35" i="5" s="1"/>
  <c r="J26" i="5"/>
  <c r="J35" i="5" s="1"/>
  <c r="AG25" i="5"/>
  <c r="AG34" i="5" s="1"/>
  <c r="Y25" i="5"/>
  <c r="Y34" i="5" s="1"/>
  <c r="Q25" i="5"/>
  <c r="Q34" i="5" s="1"/>
  <c r="I25" i="5"/>
  <c r="I34" i="5" s="1"/>
  <c r="AF24" i="5"/>
  <c r="AF33" i="5" s="1"/>
  <c r="X24" i="5"/>
  <c r="X33" i="5" s="1"/>
  <c r="P24" i="5"/>
  <c r="P33" i="5" s="1"/>
  <c r="H24" i="5"/>
  <c r="H33" i="5" s="1"/>
  <c r="AE34" i="5"/>
  <c r="W34" i="5"/>
  <c r="O34" i="5"/>
  <c r="AL33" i="5"/>
  <c r="AD33" i="5"/>
  <c r="V33" i="5"/>
  <c r="N33" i="5"/>
  <c r="AI28" i="5"/>
  <c r="AI37" i="5" s="1"/>
  <c r="AA28" i="5"/>
  <c r="AA37" i="5" s="1"/>
  <c r="S28" i="5"/>
  <c r="S37" i="5" s="1"/>
  <c r="AG26" i="5"/>
  <c r="AG35" i="5" s="1"/>
  <c r="Y26" i="5"/>
  <c r="Y35" i="5" s="1"/>
  <c r="Q26" i="5"/>
  <c r="Q35" i="5" s="1"/>
  <c r="AE24" i="5"/>
  <c r="AE33" i="5" s="1"/>
  <c r="W24" i="5"/>
  <c r="W33" i="5" s="1"/>
  <c r="O24" i="5"/>
  <c r="O33" i="5" s="1"/>
  <c r="AD36" i="5"/>
  <c r="V36" i="5"/>
  <c r="N36" i="5"/>
  <c r="E36" i="5"/>
  <c r="V34" i="5"/>
  <c r="AK33" i="5"/>
  <c r="AC33" i="5"/>
  <c r="U33" i="5"/>
  <c r="M33" i="5"/>
  <c r="AH28" i="5"/>
  <c r="AH37" i="5" s="1"/>
  <c r="Z28" i="5"/>
  <c r="Z37" i="5" s="1"/>
  <c r="R28" i="5"/>
  <c r="R37" i="5" s="1"/>
  <c r="AC36" i="5"/>
  <c r="U36" i="5"/>
  <c r="M36" i="5"/>
  <c r="AJ33" i="5"/>
  <c r="AB33" i="5"/>
  <c r="T33" i="5"/>
  <c r="L33" i="5"/>
  <c r="Y28" i="5"/>
  <c r="Y37" i="5" s="1"/>
  <c r="W26" i="5"/>
  <c r="W35" i="5" s="1"/>
  <c r="AB36" i="5"/>
  <c r="L36" i="5"/>
  <c r="AJ34" i="5"/>
  <c r="AB34" i="5"/>
  <c r="T34" i="5"/>
  <c r="L34" i="5"/>
  <c r="AI33" i="5"/>
  <c r="AA33" i="5"/>
  <c r="S33" i="5"/>
  <c r="K33" i="5"/>
  <c r="G37" i="5"/>
  <c r="F36" i="5"/>
  <c r="E35" i="5"/>
  <c r="D37" i="5"/>
  <c r="AF28" i="5"/>
  <c r="AF37" i="5" s="1"/>
  <c r="X28" i="5"/>
  <c r="X37" i="5" s="1"/>
  <c r="P28" i="5"/>
  <c r="P37" i="5" s="1"/>
  <c r="AL26" i="5"/>
  <c r="AL35" i="5" s="1"/>
  <c r="AD26" i="5"/>
  <c r="AD35" i="5" s="1"/>
  <c r="V26" i="5"/>
  <c r="V35" i="5" s="1"/>
  <c r="N26" i="5"/>
  <c r="N35" i="5" s="1"/>
  <c r="AI34" i="5"/>
  <c r="AA34" i="5"/>
  <c r="S34" i="5"/>
  <c r="K34" i="5"/>
  <c r="AH33" i="5"/>
  <c r="Z33" i="5"/>
  <c r="R33" i="5"/>
  <c r="J33" i="5"/>
  <c r="AE28" i="5"/>
  <c r="AE37" i="5" s="1"/>
  <c r="W28" i="5"/>
  <c r="W37" i="5" s="1"/>
  <c r="O28" i="5"/>
  <c r="O37" i="5" s="1"/>
  <c r="AK26" i="5"/>
  <c r="AK35" i="5" s="1"/>
  <c r="AC26" i="5"/>
  <c r="AC35" i="5" s="1"/>
  <c r="U26" i="5"/>
  <c r="U35" i="5" s="1"/>
  <c r="M26" i="5"/>
  <c r="M35" i="5" s="1"/>
  <c r="Z36" i="5"/>
  <c r="J36" i="5"/>
  <c r="AH34" i="5"/>
  <c r="Z34" i="5"/>
  <c r="R34" i="5"/>
  <c r="J34" i="5"/>
  <c r="AG33" i="5"/>
  <c r="Q33" i="5"/>
  <c r="I33" i="5"/>
  <c r="D35" i="5"/>
  <c r="F37" i="5"/>
  <c r="AL28" i="5"/>
  <c r="AL37" i="5" s="1"/>
  <c r="AD28" i="5"/>
  <c r="AD37" i="5" s="1"/>
  <c r="V28" i="5"/>
  <c r="V37" i="5" s="1"/>
  <c r="N28" i="5"/>
  <c r="N37" i="5" s="1"/>
  <c r="Y36" i="5"/>
  <c r="I36" i="5"/>
  <c r="AC28" i="5"/>
  <c r="AC37" i="5" s="1"/>
  <c r="M28" i="5"/>
  <c r="M37" i="5" s="1"/>
  <c r="S26" i="5"/>
  <c r="S35" i="5" s="1"/>
  <c r="C37" i="5"/>
  <c r="D25" i="5"/>
  <c r="D34" i="5" s="1"/>
  <c r="C36" i="5"/>
  <c r="C35" i="5"/>
  <c r="C24" i="5"/>
  <c r="C33" i="5" s="1"/>
  <c r="AL38" i="7" l="1"/>
  <c r="R38" i="7"/>
  <c r="S38" i="7"/>
  <c r="O38" i="7"/>
  <c r="K38" i="7"/>
  <c r="AI38" i="7"/>
  <c r="AK38" i="7"/>
  <c r="G29" i="7"/>
  <c r="N20" i="18" s="1"/>
  <c r="L38" i="7"/>
  <c r="M38" i="7"/>
  <c r="AE38" i="7"/>
  <c r="J38" i="7"/>
  <c r="AA38" i="7"/>
  <c r="AC38" i="7"/>
  <c r="N38" i="7"/>
  <c r="H38" i="7"/>
  <c r="J29" i="7"/>
  <c r="Q20" i="18" s="1"/>
  <c r="AH29" i="7"/>
  <c r="AO20" i="18" s="1"/>
  <c r="V38" i="7"/>
  <c r="P38" i="7"/>
  <c r="T38" i="7"/>
  <c r="U29" i="7"/>
  <c r="AB20" i="18" s="1"/>
  <c r="V29" i="7"/>
  <c r="AC20" i="18" s="1"/>
  <c r="M29" i="7"/>
  <c r="T20" i="18" s="1"/>
  <c r="AI29" i="7"/>
  <c r="AP20" i="18" s="1"/>
  <c r="AD38" i="7"/>
  <c r="I33" i="7"/>
  <c r="I38" i="7" s="1"/>
  <c r="I29" i="7"/>
  <c r="P20" i="18" s="1"/>
  <c r="X38" i="7"/>
  <c r="AB38" i="7"/>
  <c r="T29" i="7"/>
  <c r="AA20" i="18" s="1"/>
  <c r="O29" i="7"/>
  <c r="V20" i="18" s="1"/>
  <c r="P29" i="7"/>
  <c r="W20" i="18" s="1"/>
  <c r="H29" i="7"/>
  <c r="O20" i="18" s="1"/>
  <c r="AH38" i="7"/>
  <c r="Q33" i="7"/>
  <c r="Q38" i="7" s="1"/>
  <c r="Q29" i="7"/>
  <c r="X20" i="18" s="1"/>
  <c r="AD29" i="7"/>
  <c r="AK20" i="18" s="1"/>
  <c r="AE29" i="7"/>
  <c r="AL20" i="18" s="1"/>
  <c r="W29" i="7"/>
  <c r="AD20" i="18" s="1"/>
  <c r="N29" i="7"/>
  <c r="U20" i="18" s="1"/>
  <c r="Z38" i="7"/>
  <c r="AF38" i="7"/>
  <c r="AJ38" i="7"/>
  <c r="Y33" i="7"/>
  <c r="Y38" i="7" s="1"/>
  <c r="Y29" i="7"/>
  <c r="AF20" i="18" s="1"/>
  <c r="AC29" i="7"/>
  <c r="AJ20" i="18" s="1"/>
  <c r="AG33" i="7"/>
  <c r="AG38" i="7" s="1"/>
  <c r="AG29" i="7"/>
  <c r="AN20" i="18" s="1"/>
  <c r="AF29" i="7"/>
  <c r="AM20" i="18" s="1"/>
  <c r="X29" i="7"/>
  <c r="AE20" i="18" s="1"/>
  <c r="AK29" i="7"/>
  <c r="AR20" i="18" s="1"/>
  <c r="Z29" i="7"/>
  <c r="AG20" i="18" s="1"/>
  <c r="S29" i="7"/>
  <c r="Z20" i="18" s="1"/>
  <c r="W38" i="7"/>
  <c r="R29" i="7"/>
  <c r="Y20" i="18" s="1"/>
  <c r="U38" i="7"/>
  <c r="K29" i="7"/>
  <c r="R20" i="18" s="1"/>
  <c r="L29" i="7"/>
  <c r="S20" i="18" s="1"/>
  <c r="AA29" i="7"/>
  <c r="AH20" i="18" s="1"/>
  <c r="AJ29" i="7"/>
  <c r="AQ20" i="18" s="1"/>
  <c r="AL29" i="7"/>
  <c r="AS20" i="18" s="1"/>
  <c r="AB29" i="7"/>
  <c r="AI20" i="18" s="1"/>
  <c r="G38" i="7"/>
  <c r="E25" i="7"/>
  <c r="E34" i="7" s="1"/>
  <c r="D38" i="7"/>
  <c r="D29" i="7"/>
  <c r="K20" i="18" s="1"/>
  <c r="F38" i="7"/>
  <c r="F29" i="7"/>
  <c r="M20" i="18" s="1"/>
  <c r="C24" i="7"/>
  <c r="C29" i="7" s="1"/>
  <c r="J20" i="18" s="1"/>
  <c r="J29" i="18" s="1"/>
  <c r="C19" i="7"/>
  <c r="E24" i="7"/>
  <c r="C34" i="7"/>
  <c r="C7" i="11"/>
  <c r="C6" i="11"/>
  <c r="D8" i="11" s="1"/>
  <c r="D20" i="3" s="1"/>
  <c r="AL7" i="4"/>
  <c r="AM7" i="4"/>
  <c r="AL8" i="4"/>
  <c r="AM8" i="4"/>
  <c r="AL9" i="4"/>
  <c r="AM9" i="4"/>
  <c r="AL10" i="4"/>
  <c r="AM10" i="4"/>
  <c r="AL11" i="4"/>
  <c r="AM11" i="4"/>
  <c r="AL12" i="4"/>
  <c r="AM12" i="4"/>
  <c r="B81" i="10"/>
  <c r="B100" i="10" s="1"/>
  <c r="B82" i="10"/>
  <c r="B101" i="10" s="1"/>
  <c r="B83" i="10"/>
  <c r="B102" i="10" s="1"/>
  <c r="B84" i="10"/>
  <c r="B103" i="10" s="1"/>
  <c r="B85" i="10"/>
  <c r="B104" i="10" s="1"/>
  <c r="B86" i="10"/>
  <c r="B105" i="10" s="1"/>
  <c r="B87" i="10"/>
  <c r="B106" i="10" s="1"/>
  <c r="B88" i="10"/>
  <c r="B107" i="10" s="1"/>
  <c r="B89" i="10"/>
  <c r="B108" i="10" s="1"/>
  <c r="B90" i="10"/>
  <c r="B109" i="10" s="1"/>
  <c r="B91" i="10"/>
  <c r="B110" i="10" s="1"/>
  <c r="B92" i="10"/>
  <c r="B111" i="10" s="1"/>
  <c r="B93" i="10"/>
  <c r="B112" i="10" s="1"/>
  <c r="B94" i="10"/>
  <c r="B113" i="10" s="1"/>
  <c r="B80" i="10"/>
  <c r="B99" i="10" s="1"/>
  <c r="AL21" i="19" l="1"/>
  <c r="AL22" i="19"/>
  <c r="AK21" i="19"/>
  <c r="AK22" i="19"/>
  <c r="C33" i="7"/>
  <c r="C38" i="7" s="1"/>
  <c r="E33" i="7"/>
  <c r="E38" i="7" s="1"/>
  <c r="E29" i="7"/>
  <c r="L20" i="18" s="1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E29" i="4"/>
  <c r="F29" i="4"/>
  <c r="G29" i="4"/>
  <c r="H29" i="4"/>
  <c r="I29" i="4"/>
  <c r="J29" i="4"/>
  <c r="K29" i="4"/>
  <c r="L29" i="4"/>
  <c r="M29" i="4"/>
  <c r="N29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D29" i="4"/>
  <c r="D28" i="4"/>
  <c r="D27" i="4"/>
  <c r="D25" i="4"/>
  <c r="D21" i="4"/>
  <c r="D20" i="4"/>
  <c r="D19" i="4"/>
  <c r="D18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D17" i="4"/>
  <c r="E30" i="4"/>
  <c r="F30" i="4"/>
  <c r="G30" i="4"/>
  <c r="H30" i="4"/>
  <c r="I30" i="4"/>
  <c r="J30" i="4"/>
  <c r="K30" i="4"/>
  <c r="L30" i="4"/>
  <c r="M30" i="4"/>
  <c r="N30" i="4"/>
  <c r="D30" i="4"/>
  <c r="AL24" i="19" l="1"/>
  <c r="AK24" i="19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V19" i="3"/>
  <c r="W19" i="3"/>
  <c r="X19" i="3"/>
  <c r="Y19" i="3"/>
  <c r="AA19" i="3"/>
  <c r="AB19" i="3"/>
  <c r="AC19" i="3"/>
  <c r="AD19" i="3"/>
  <c r="AE19" i="3"/>
  <c r="AF19" i="3"/>
  <c r="AH19" i="3"/>
  <c r="AI19" i="3"/>
  <c r="AJ19" i="3"/>
  <c r="AK19" i="3"/>
  <c r="AM19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D27" i="3"/>
  <c r="D19" i="3"/>
  <c r="D18" i="3"/>
  <c r="D17" i="3"/>
  <c r="D16" i="3"/>
  <c r="D15" i="3"/>
  <c r="D8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D4" i="3"/>
  <c r="J16" i="18" s="1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C60" i="2"/>
  <c r="C68" i="2"/>
  <c r="C69" i="2" s="1"/>
  <c r="D73" i="2"/>
  <c r="E73" i="2"/>
  <c r="F73" i="2"/>
  <c r="G73" i="2"/>
  <c r="H73" i="2"/>
  <c r="I73" i="2"/>
  <c r="J73" i="2"/>
  <c r="K73" i="2"/>
  <c r="L73" i="2"/>
  <c r="M73" i="2"/>
  <c r="O73" i="2"/>
  <c r="P73" i="2"/>
  <c r="Q73" i="2"/>
  <c r="R73" i="2"/>
  <c r="S73" i="2"/>
  <c r="T73" i="2"/>
  <c r="U73" i="2"/>
  <c r="V73" i="2"/>
  <c r="W73" i="2"/>
  <c r="X73" i="2"/>
  <c r="Y73" i="2"/>
  <c r="AA73" i="2"/>
  <c r="AB73" i="2"/>
  <c r="AC73" i="2"/>
  <c r="AD73" i="2"/>
  <c r="AE73" i="2"/>
  <c r="AF73" i="2"/>
  <c r="AG73" i="2"/>
  <c r="AH73" i="2"/>
  <c r="AI73" i="2"/>
  <c r="AJ73" i="2"/>
  <c r="AK73" i="2"/>
  <c r="D74" i="2"/>
  <c r="E74" i="2"/>
  <c r="F74" i="2"/>
  <c r="G74" i="2"/>
  <c r="H74" i="2"/>
  <c r="I74" i="2"/>
  <c r="J74" i="2"/>
  <c r="K74" i="2"/>
  <c r="L74" i="2"/>
  <c r="M74" i="2"/>
  <c r="O74" i="2"/>
  <c r="P74" i="2"/>
  <c r="Q74" i="2"/>
  <c r="R74" i="2"/>
  <c r="S74" i="2"/>
  <c r="T74" i="2"/>
  <c r="U74" i="2"/>
  <c r="V74" i="2"/>
  <c r="W74" i="2"/>
  <c r="X74" i="2"/>
  <c r="Y74" i="2"/>
  <c r="AA74" i="2"/>
  <c r="AB74" i="2"/>
  <c r="AC74" i="2"/>
  <c r="AD74" i="2"/>
  <c r="AE74" i="2"/>
  <c r="AF74" i="2"/>
  <c r="AG74" i="2"/>
  <c r="AH74" i="2"/>
  <c r="AI74" i="2"/>
  <c r="AJ74" i="2"/>
  <c r="AK74" i="2"/>
  <c r="C74" i="2"/>
  <c r="C73" i="2"/>
  <c r="D43" i="2" l="1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C44" i="2"/>
  <c r="C43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20" i="2"/>
  <c r="AH8" i="15" l="1"/>
  <c r="Z8" i="15"/>
  <c r="R8" i="15"/>
  <c r="J8" i="15"/>
  <c r="K8" i="15"/>
  <c r="AI8" i="15"/>
  <c r="AA8" i="15"/>
  <c r="S8" i="15"/>
  <c r="C8" i="15"/>
  <c r="AG8" i="15"/>
  <c r="Y8" i="15"/>
  <c r="Q8" i="15"/>
  <c r="I8" i="15"/>
  <c r="AF8" i="15"/>
  <c r="X8" i="15"/>
  <c r="P8" i="15"/>
  <c r="H8" i="15"/>
  <c r="AE8" i="15"/>
  <c r="W8" i="15"/>
  <c r="O8" i="15"/>
  <c r="G8" i="15"/>
  <c r="AL8" i="15"/>
  <c r="AD8" i="15"/>
  <c r="V8" i="15"/>
  <c r="N8" i="15"/>
  <c r="F8" i="15"/>
  <c r="AK8" i="15"/>
  <c r="AC8" i="15"/>
  <c r="U8" i="15"/>
  <c r="M8" i="15"/>
  <c r="E8" i="15"/>
  <c r="AJ8" i="15"/>
  <c r="AB8" i="15"/>
  <c r="T8" i="15"/>
  <c r="L8" i="15"/>
  <c r="D8" i="15"/>
  <c r="C3" i="2" l="1"/>
  <c r="C5" i="2" s="1"/>
  <c r="D3" i="2" s="1"/>
  <c r="D5" i="2" s="1"/>
  <c r="E3" i="2" s="1"/>
  <c r="E5" i="2" s="1"/>
  <c r="F3" i="2" s="1"/>
  <c r="F5" i="2" s="1"/>
  <c r="G3" i="2" s="1"/>
  <c r="G5" i="2" s="1"/>
  <c r="H3" i="2" s="1"/>
  <c r="H5" i="2" s="1"/>
  <c r="I3" i="2" s="1"/>
  <c r="I5" i="2" s="1"/>
  <c r="J3" i="2" s="1"/>
  <c r="J5" i="2" s="1"/>
  <c r="K3" i="2" s="1"/>
  <c r="K5" i="2" s="1"/>
  <c r="L3" i="2" s="1"/>
  <c r="L5" i="2" s="1"/>
  <c r="M3" i="2" s="1"/>
  <c r="M5" i="2" s="1"/>
  <c r="N3" i="2" s="1"/>
  <c r="N5" i="2" s="1"/>
  <c r="O3" i="2" s="1"/>
  <c r="O5" i="2" s="1"/>
  <c r="P3" i="2" s="1"/>
  <c r="P5" i="2" s="1"/>
  <c r="Q3" i="2" s="1"/>
  <c r="Q5" i="2" s="1"/>
  <c r="R3" i="2" s="1"/>
  <c r="R5" i="2" s="1"/>
  <c r="S3" i="2" s="1"/>
  <c r="S5" i="2" s="1"/>
  <c r="T3" i="2" s="1"/>
  <c r="T5" i="2" s="1"/>
  <c r="U3" i="2" s="1"/>
  <c r="U5" i="2" s="1"/>
  <c r="V3" i="2" s="1"/>
  <c r="V5" i="2" s="1"/>
  <c r="W3" i="2" s="1"/>
  <c r="W5" i="2" s="1"/>
  <c r="X3" i="2" s="1"/>
  <c r="X5" i="2" s="1"/>
  <c r="Y3" i="2" s="1"/>
  <c r="Y5" i="2" s="1"/>
  <c r="Z3" i="2" s="1"/>
  <c r="Z5" i="2" s="1"/>
  <c r="AA3" i="2" s="1"/>
  <c r="AA5" i="2" s="1"/>
  <c r="AB3" i="2" s="1"/>
  <c r="AB5" i="2" s="1"/>
  <c r="AC3" i="2" s="1"/>
  <c r="AC5" i="2" s="1"/>
  <c r="AD3" i="2" s="1"/>
  <c r="AD5" i="2" s="1"/>
  <c r="AE3" i="2" s="1"/>
  <c r="AE5" i="2" s="1"/>
  <c r="AF3" i="2" s="1"/>
  <c r="AF5" i="2" s="1"/>
  <c r="AG3" i="2" s="1"/>
  <c r="AG5" i="2" s="1"/>
  <c r="AH3" i="2" s="1"/>
  <c r="AH5" i="2" s="1"/>
  <c r="AI3" i="2" s="1"/>
  <c r="AI5" i="2" s="1"/>
  <c r="AJ3" i="2" s="1"/>
  <c r="AJ5" i="2" s="1"/>
  <c r="AK3" i="2" s="1"/>
  <c r="AK5" i="2" s="1"/>
  <c r="AL3" i="2" s="1"/>
  <c r="AL5" i="2" s="1"/>
  <c r="D34" i="3"/>
  <c r="C70" i="1" l="1"/>
  <c r="C67" i="1"/>
  <c r="C68" i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C69" i="1"/>
  <c r="C66" i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C64" i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C59" i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C56" i="1"/>
  <c r="D56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C52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C49" i="1"/>
  <c r="C48" i="1"/>
  <c r="C45" i="1"/>
  <c r="C44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C29" i="1"/>
  <c r="C28" i="1"/>
  <c r="C27" i="1"/>
  <c r="C26" i="1"/>
  <c r="C25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C22" i="1"/>
  <c r="C21" i="1"/>
  <c r="C20" i="1"/>
  <c r="C19" i="1" s="1"/>
  <c r="C18" i="1"/>
  <c r="C17" i="1"/>
  <c r="C16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C10" i="1"/>
  <c r="C9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C6" i="1"/>
  <c r="C4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C75" i="1"/>
  <c r="C47" i="1"/>
  <c r="C46" i="1" s="1"/>
  <c r="C41" i="1"/>
  <c r="C31" i="1"/>
  <c r="C3" i="1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C6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C45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D39" i="2"/>
  <c r="D41" i="2" s="1"/>
  <c r="E39" i="2"/>
  <c r="E41" i="2" s="1"/>
  <c r="F39" i="2"/>
  <c r="F41" i="2" s="1"/>
  <c r="G39" i="2"/>
  <c r="G41" i="2" s="1"/>
  <c r="H39" i="2"/>
  <c r="H41" i="2" s="1"/>
  <c r="C39" i="2"/>
  <c r="C41" i="2" s="1"/>
  <c r="C57" i="16"/>
  <c r="C47" i="16"/>
  <c r="C37" i="16"/>
  <c r="C35" i="16"/>
  <c r="C25" i="16"/>
  <c r="C24" i="16" s="1"/>
  <c r="C19" i="16"/>
  <c r="C16" i="16"/>
  <c r="C12" i="16"/>
  <c r="C5" i="16"/>
  <c r="C3" i="16"/>
  <c r="C15" i="16" l="1"/>
  <c r="D69" i="1"/>
  <c r="AJ50" i="2"/>
  <c r="AK13" i="4"/>
  <c r="AF50" i="2"/>
  <c r="AG13" i="4"/>
  <c r="AB50" i="2"/>
  <c r="AC13" i="4"/>
  <c r="X50" i="2"/>
  <c r="Y13" i="4"/>
  <c r="T50" i="2"/>
  <c r="U13" i="4"/>
  <c r="P50" i="2"/>
  <c r="Q13" i="4"/>
  <c r="L50" i="2"/>
  <c r="M13" i="4"/>
  <c r="H50" i="2"/>
  <c r="I13" i="4"/>
  <c r="D50" i="2"/>
  <c r="E13" i="4"/>
  <c r="AJ51" i="2"/>
  <c r="AK14" i="4"/>
  <c r="AF51" i="2"/>
  <c r="AG14" i="4"/>
  <c r="AB51" i="2"/>
  <c r="AC14" i="4"/>
  <c r="X51" i="2"/>
  <c r="Y14" i="4"/>
  <c r="T51" i="2"/>
  <c r="U14" i="4"/>
  <c r="P51" i="2"/>
  <c r="Q14" i="4"/>
  <c r="L51" i="2"/>
  <c r="M14" i="4"/>
  <c r="H51" i="2"/>
  <c r="I14" i="4"/>
  <c r="D51" i="2"/>
  <c r="E14" i="4"/>
  <c r="AJ52" i="2"/>
  <c r="AK15" i="4"/>
  <c r="AF52" i="2"/>
  <c r="AG15" i="4"/>
  <c r="AB52" i="2"/>
  <c r="AC15" i="4"/>
  <c r="X52" i="2"/>
  <c r="Y15" i="4"/>
  <c r="T52" i="2"/>
  <c r="U15" i="4"/>
  <c r="P52" i="2"/>
  <c r="Q15" i="4"/>
  <c r="L52" i="2"/>
  <c r="M15" i="4"/>
  <c r="H52" i="2"/>
  <c r="I15" i="4"/>
  <c r="D52" i="2"/>
  <c r="E15" i="4"/>
  <c r="C33" i="16"/>
  <c r="C50" i="2"/>
  <c r="D13" i="4"/>
  <c r="D18" i="1" s="1"/>
  <c r="AI50" i="2"/>
  <c r="AJ13" i="4"/>
  <c r="AE50" i="2"/>
  <c r="AF13" i="4"/>
  <c r="AA50" i="2"/>
  <c r="AB13" i="4"/>
  <c r="W50" i="2"/>
  <c r="X13" i="4"/>
  <c r="S50" i="2"/>
  <c r="T13" i="4"/>
  <c r="O50" i="2"/>
  <c r="P13" i="4"/>
  <c r="K50" i="2"/>
  <c r="L13" i="4"/>
  <c r="G50" i="2"/>
  <c r="H13" i="4"/>
  <c r="C51" i="2"/>
  <c r="D14" i="4"/>
  <c r="D22" i="1" s="1"/>
  <c r="AI51" i="2"/>
  <c r="AJ14" i="4"/>
  <c r="AE51" i="2"/>
  <c r="AF14" i="4"/>
  <c r="AA51" i="2"/>
  <c r="AB14" i="4"/>
  <c r="W51" i="2"/>
  <c r="X14" i="4"/>
  <c r="S51" i="2"/>
  <c r="T14" i="4"/>
  <c r="O51" i="2"/>
  <c r="P14" i="4"/>
  <c r="K51" i="2"/>
  <c r="L14" i="4"/>
  <c r="G51" i="2"/>
  <c r="H14" i="4"/>
  <c r="C52" i="2"/>
  <c r="D15" i="4"/>
  <c r="D29" i="1" s="1"/>
  <c r="AI52" i="2"/>
  <c r="AJ15" i="4"/>
  <c r="AE52" i="2"/>
  <c r="AF15" i="4"/>
  <c r="AA52" i="2"/>
  <c r="AB15" i="4"/>
  <c r="W52" i="2"/>
  <c r="X15" i="4"/>
  <c r="S52" i="2"/>
  <c r="T15" i="4"/>
  <c r="O52" i="2"/>
  <c r="P15" i="4"/>
  <c r="K52" i="2"/>
  <c r="L15" i="4"/>
  <c r="G52" i="2"/>
  <c r="H15" i="4"/>
  <c r="C11" i="1"/>
  <c r="C5" i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C65" i="1"/>
  <c r="C62" i="1" s="1"/>
  <c r="D67" i="1"/>
  <c r="AL50" i="2"/>
  <c r="AM13" i="4"/>
  <c r="AH50" i="2"/>
  <c r="AI13" i="4"/>
  <c r="AD50" i="2"/>
  <c r="AE13" i="4"/>
  <c r="Z50" i="2"/>
  <c r="AA13" i="4"/>
  <c r="V50" i="2"/>
  <c r="W13" i="4"/>
  <c r="R50" i="2"/>
  <c r="S13" i="4"/>
  <c r="N50" i="2"/>
  <c r="O13" i="4"/>
  <c r="J50" i="2"/>
  <c r="K13" i="4"/>
  <c r="F50" i="2"/>
  <c r="G13" i="4"/>
  <c r="AL51" i="2"/>
  <c r="AM14" i="4"/>
  <c r="AH51" i="2"/>
  <c r="AI14" i="4"/>
  <c r="AD51" i="2"/>
  <c r="AE14" i="4"/>
  <c r="Z51" i="2"/>
  <c r="AA14" i="4"/>
  <c r="V51" i="2"/>
  <c r="W14" i="4"/>
  <c r="R51" i="2"/>
  <c r="S14" i="4"/>
  <c r="N51" i="2"/>
  <c r="O14" i="4"/>
  <c r="J51" i="2"/>
  <c r="K14" i="4"/>
  <c r="F51" i="2"/>
  <c r="G14" i="4"/>
  <c r="AL52" i="2"/>
  <c r="AM15" i="4"/>
  <c r="AH52" i="2"/>
  <c r="AI15" i="4"/>
  <c r="AD52" i="2"/>
  <c r="AE15" i="4"/>
  <c r="Z52" i="2"/>
  <c r="AA15" i="4"/>
  <c r="V52" i="2"/>
  <c r="W15" i="4"/>
  <c r="R52" i="2"/>
  <c r="S15" i="4"/>
  <c r="N52" i="2"/>
  <c r="O15" i="4"/>
  <c r="J52" i="2"/>
  <c r="K15" i="4"/>
  <c r="F52" i="2"/>
  <c r="G15" i="4"/>
  <c r="AM11" i="1"/>
  <c r="AK50" i="2"/>
  <c r="AL13" i="4"/>
  <c r="AG50" i="2"/>
  <c r="AH13" i="4"/>
  <c r="AC50" i="2"/>
  <c r="AD13" i="4"/>
  <c r="Y50" i="2"/>
  <c r="Z13" i="4"/>
  <c r="U50" i="2"/>
  <c r="V13" i="4"/>
  <c r="Q50" i="2"/>
  <c r="R13" i="4"/>
  <c r="M50" i="2"/>
  <c r="N13" i="4"/>
  <c r="I50" i="2"/>
  <c r="J13" i="4"/>
  <c r="E50" i="2"/>
  <c r="F13" i="4"/>
  <c r="AK51" i="2"/>
  <c r="AL14" i="4"/>
  <c r="AG51" i="2"/>
  <c r="AH14" i="4"/>
  <c r="AC51" i="2"/>
  <c r="AD14" i="4"/>
  <c r="Y51" i="2"/>
  <c r="Z14" i="4"/>
  <c r="U51" i="2"/>
  <c r="V14" i="4"/>
  <c r="Q51" i="2"/>
  <c r="R14" i="4"/>
  <c r="M51" i="2"/>
  <c r="N14" i="4"/>
  <c r="I51" i="2"/>
  <c r="J14" i="4"/>
  <c r="E51" i="2"/>
  <c r="F14" i="4"/>
  <c r="AK52" i="2"/>
  <c r="AL15" i="4"/>
  <c r="AG52" i="2"/>
  <c r="AH15" i="4"/>
  <c r="AC52" i="2"/>
  <c r="AD15" i="4"/>
  <c r="Y52" i="2"/>
  <c r="Z15" i="4"/>
  <c r="U52" i="2"/>
  <c r="V15" i="4"/>
  <c r="Q52" i="2"/>
  <c r="R15" i="4"/>
  <c r="M52" i="2"/>
  <c r="N15" i="4"/>
  <c r="I52" i="2"/>
  <c r="J15" i="4"/>
  <c r="E52" i="2"/>
  <c r="F15" i="4"/>
  <c r="G11" i="1"/>
  <c r="U11" i="1"/>
  <c r="AC11" i="1"/>
  <c r="P11" i="1"/>
  <c r="E11" i="1"/>
  <c r="Q11" i="1"/>
  <c r="AA11" i="1"/>
  <c r="O11" i="1"/>
  <c r="Z11" i="1"/>
  <c r="M11" i="1"/>
  <c r="AG11" i="1"/>
  <c r="Y11" i="1"/>
  <c r="K11" i="1"/>
  <c r="J11" i="1"/>
  <c r="AK11" i="1"/>
  <c r="AI11" i="1"/>
  <c r="S11" i="1"/>
  <c r="I11" i="1"/>
  <c r="AH11" i="1"/>
  <c r="R11" i="1"/>
  <c r="H11" i="1"/>
  <c r="C55" i="1"/>
  <c r="C61" i="1" s="1"/>
  <c r="D59" i="1"/>
  <c r="C67" i="16"/>
  <c r="AF11" i="1"/>
  <c r="X11" i="1"/>
  <c r="AE11" i="1"/>
  <c r="W11" i="1"/>
  <c r="AL11" i="1"/>
  <c r="AD11" i="1"/>
  <c r="V11" i="1"/>
  <c r="N11" i="1"/>
  <c r="F11" i="1"/>
  <c r="AJ11" i="1"/>
  <c r="AB11" i="1"/>
  <c r="T11" i="1"/>
  <c r="L11" i="1"/>
  <c r="D11" i="1"/>
  <c r="C24" i="1"/>
  <c r="C15" i="1"/>
  <c r="C34" i="1" s="1"/>
  <c r="C14" i="1"/>
  <c r="D51" i="22" l="1"/>
  <c r="E50" i="22"/>
  <c r="C52" i="22"/>
  <c r="D50" i="22"/>
  <c r="E52" i="22"/>
  <c r="C51" i="22"/>
  <c r="D52" i="22"/>
  <c r="E51" i="22"/>
  <c r="C50" i="22"/>
  <c r="M4" i="19"/>
  <c r="AC4" i="19"/>
  <c r="K4" i="19"/>
  <c r="AA4" i="19"/>
  <c r="R4" i="19"/>
  <c r="AH4" i="19"/>
  <c r="L4" i="19"/>
  <c r="AB4" i="19"/>
  <c r="Q4" i="19"/>
  <c r="AG4" i="19"/>
  <c r="O4" i="19"/>
  <c r="AE4" i="19"/>
  <c r="F4" i="19"/>
  <c r="V4" i="19"/>
  <c r="AL4" i="19"/>
  <c r="P4" i="19"/>
  <c r="AF4" i="19"/>
  <c r="E4" i="19"/>
  <c r="U4" i="19"/>
  <c r="AK4" i="19"/>
  <c r="S4" i="19"/>
  <c r="AI4" i="19"/>
  <c r="J4" i="19"/>
  <c r="Z4" i="19"/>
  <c r="D4" i="19"/>
  <c r="T4" i="19"/>
  <c r="AJ4" i="19"/>
  <c r="I4" i="19"/>
  <c r="Y4" i="19"/>
  <c r="G4" i="19"/>
  <c r="W4" i="19"/>
  <c r="N4" i="19"/>
  <c r="AD4" i="19"/>
  <c r="H4" i="19"/>
  <c r="X4" i="19"/>
  <c r="C4" i="19"/>
  <c r="L11" i="18"/>
  <c r="K11" i="18"/>
  <c r="J11" i="18"/>
  <c r="C76" i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I55" i="2"/>
  <c r="Q55" i="2"/>
  <c r="Y55" i="2"/>
  <c r="AG55" i="2"/>
  <c r="K55" i="2"/>
  <c r="S55" i="2"/>
  <c r="AA55" i="2"/>
  <c r="AI55" i="2"/>
  <c r="H55" i="2"/>
  <c r="P55" i="2"/>
  <c r="X55" i="2"/>
  <c r="AF55" i="2"/>
  <c r="F55" i="2"/>
  <c r="N55" i="2"/>
  <c r="V55" i="2"/>
  <c r="AD55" i="2"/>
  <c r="AL55" i="2"/>
  <c r="E55" i="2"/>
  <c r="M55" i="2"/>
  <c r="U55" i="2"/>
  <c r="AC55" i="2"/>
  <c r="AK55" i="2"/>
  <c r="E67" i="1"/>
  <c r="D65" i="1"/>
  <c r="G55" i="2"/>
  <c r="O55" i="2"/>
  <c r="W55" i="2"/>
  <c r="AE55" i="2"/>
  <c r="C55" i="2"/>
  <c r="D55" i="2"/>
  <c r="L55" i="2"/>
  <c r="T55" i="2"/>
  <c r="AB55" i="2"/>
  <c r="AJ55" i="2"/>
  <c r="J55" i="2"/>
  <c r="R55" i="2"/>
  <c r="Z55" i="2"/>
  <c r="AH55" i="2"/>
  <c r="E59" i="1"/>
  <c r="D55" i="1"/>
  <c r="C35" i="1"/>
  <c r="C42" i="1" s="1"/>
  <c r="C78" i="1" s="1"/>
  <c r="D13" i="23" l="1"/>
  <c r="D17" i="23" s="1"/>
  <c r="E13" i="23"/>
  <c r="E17" i="23" s="1"/>
  <c r="D55" i="22"/>
  <c r="D57" i="22" s="1"/>
  <c r="E55" i="22"/>
  <c r="E57" i="22" s="1"/>
  <c r="C55" i="22"/>
  <c r="C57" i="22" s="1"/>
  <c r="C71" i="22" s="1"/>
  <c r="P29" i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D29" i="21"/>
  <c r="P22" i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D22" i="21"/>
  <c r="P18" i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D18" i="21"/>
  <c r="C13" i="23"/>
  <c r="C17" i="23" s="1"/>
  <c r="F67" i="1"/>
  <c r="E65" i="1"/>
  <c r="F59" i="1"/>
  <c r="C70" i="16"/>
  <c r="AB29" i="1" l="1"/>
  <c r="E29" i="21"/>
  <c r="AB22" i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F22" i="21" s="1"/>
  <c r="E22" i="21"/>
  <c r="AB18" i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F18" i="21" s="1"/>
  <c r="E18" i="21"/>
  <c r="AC29" i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F29" i="21" s="1"/>
  <c r="G67" i="1"/>
  <c r="F65" i="1"/>
  <c r="G59" i="1"/>
  <c r="D5" i="15"/>
  <c r="E5" i="15" s="1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Q5" i="15" s="1"/>
  <c r="R5" i="15" s="1"/>
  <c r="S5" i="15" s="1"/>
  <c r="T5" i="15" s="1"/>
  <c r="U5" i="15" s="1"/>
  <c r="V5" i="15" s="1"/>
  <c r="W5" i="15" s="1"/>
  <c r="X5" i="15" s="1"/>
  <c r="Y5" i="15" s="1"/>
  <c r="Z5" i="15" s="1"/>
  <c r="AA5" i="15" s="1"/>
  <c r="AB5" i="15" s="1"/>
  <c r="AC5" i="15" s="1"/>
  <c r="AD5" i="15" s="1"/>
  <c r="AE5" i="15" s="1"/>
  <c r="AF5" i="15" s="1"/>
  <c r="AG5" i="15" s="1"/>
  <c r="AH5" i="15" s="1"/>
  <c r="AI5" i="15" s="1"/>
  <c r="AJ5" i="15" s="1"/>
  <c r="AK5" i="15" s="1"/>
  <c r="AL5" i="15" s="1"/>
  <c r="D5" i="14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AI5" i="14" s="1"/>
  <c r="AJ5" i="14" s="1"/>
  <c r="AK5" i="14" s="1"/>
  <c r="AL5" i="14" s="1"/>
  <c r="D3" i="13"/>
  <c r="D14" i="13" s="1"/>
  <c r="E12" i="12"/>
  <c r="E13" i="12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Q3" i="11" s="1"/>
  <c r="R3" i="11" s="1"/>
  <c r="S3" i="11" s="1"/>
  <c r="T3" i="11" s="1"/>
  <c r="U3" i="11" s="1"/>
  <c r="V3" i="11" s="1"/>
  <c r="W3" i="11" s="1"/>
  <c r="X3" i="11" s="1"/>
  <c r="Y3" i="11" s="1"/>
  <c r="Z3" i="11" s="1"/>
  <c r="AA3" i="11" s="1"/>
  <c r="AB3" i="11" s="1"/>
  <c r="AC3" i="11" s="1"/>
  <c r="AD3" i="11" s="1"/>
  <c r="AE3" i="11" s="1"/>
  <c r="AF3" i="11" s="1"/>
  <c r="AG3" i="11" s="1"/>
  <c r="AH3" i="11" s="1"/>
  <c r="AI3" i="11" s="1"/>
  <c r="AJ3" i="11" s="1"/>
  <c r="AK3" i="11" s="1"/>
  <c r="AL3" i="11" s="1"/>
  <c r="AM3" i="11" s="1"/>
  <c r="F3" i="10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AK3" i="10" s="1"/>
  <c r="AL3" i="10" s="1"/>
  <c r="AM3" i="10" s="1"/>
  <c r="AN3" i="10" s="1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F22" i="10"/>
  <c r="G22" i="10"/>
  <c r="H22" i="10" s="1"/>
  <c r="I22" i="10" s="1"/>
  <c r="J22" i="10" s="1"/>
  <c r="K22" i="10" s="1"/>
  <c r="L22" i="10" s="1"/>
  <c r="M22" i="10" s="1"/>
  <c r="N22" i="10" s="1"/>
  <c r="O22" i="10" s="1"/>
  <c r="P22" i="10" s="1"/>
  <c r="Q22" i="10" s="1"/>
  <c r="R22" i="10" s="1"/>
  <c r="S22" i="10" s="1"/>
  <c r="T22" i="10" s="1"/>
  <c r="U22" i="10" s="1"/>
  <c r="V22" i="10" s="1"/>
  <c r="W22" i="10" s="1"/>
  <c r="X22" i="10" s="1"/>
  <c r="Y22" i="10" s="1"/>
  <c r="Z22" i="10" s="1"/>
  <c r="AA22" i="10" s="1"/>
  <c r="AB22" i="10" s="1"/>
  <c r="AC22" i="10" s="1"/>
  <c r="AD22" i="10" s="1"/>
  <c r="AE22" i="10" s="1"/>
  <c r="AF22" i="10" s="1"/>
  <c r="AG22" i="10" s="1"/>
  <c r="AH22" i="10" s="1"/>
  <c r="AI22" i="10" s="1"/>
  <c r="AJ22" i="10" s="1"/>
  <c r="AK22" i="10" s="1"/>
  <c r="AL22" i="10" s="1"/>
  <c r="AM22" i="10" s="1"/>
  <c r="AN22" i="10" s="1"/>
  <c r="E23" i="10"/>
  <c r="E42" i="10" s="1"/>
  <c r="F23" i="10"/>
  <c r="G23" i="10"/>
  <c r="H23" i="10"/>
  <c r="H61" i="10" s="1"/>
  <c r="I23" i="10"/>
  <c r="I61" i="10" s="1"/>
  <c r="J23" i="10"/>
  <c r="K23" i="10"/>
  <c r="L23" i="10"/>
  <c r="M23" i="10"/>
  <c r="M61" i="10" s="1"/>
  <c r="N23" i="10"/>
  <c r="O23" i="10"/>
  <c r="P23" i="10"/>
  <c r="P61" i="10" s="1"/>
  <c r="Q23" i="10"/>
  <c r="Q38" i="10" s="1"/>
  <c r="R23" i="10"/>
  <c r="S23" i="10"/>
  <c r="T23" i="10"/>
  <c r="U23" i="10"/>
  <c r="U61" i="10" s="1"/>
  <c r="V23" i="10"/>
  <c r="V38" i="10" s="1"/>
  <c r="W23" i="10"/>
  <c r="X23" i="10"/>
  <c r="X61" i="10" s="1"/>
  <c r="Y23" i="10"/>
  <c r="Y61" i="10" s="1"/>
  <c r="Z23" i="10"/>
  <c r="AA23" i="10"/>
  <c r="AA38" i="10" s="1"/>
  <c r="AB23" i="10"/>
  <c r="AC23" i="10"/>
  <c r="AC61" i="10" s="1"/>
  <c r="AD23" i="10"/>
  <c r="AE23" i="10"/>
  <c r="AF23" i="10"/>
  <c r="AF61" i="10" s="1"/>
  <c r="AG23" i="10"/>
  <c r="AG38" i="10" s="1"/>
  <c r="AH23" i="10"/>
  <c r="AI23" i="10"/>
  <c r="AJ23" i="10"/>
  <c r="AK23" i="10"/>
  <c r="AK61" i="10" s="1"/>
  <c r="AL23" i="10"/>
  <c r="AL38" i="10" s="1"/>
  <c r="AM23" i="10"/>
  <c r="AN23" i="10"/>
  <c r="AN61" i="10" s="1"/>
  <c r="E24" i="10"/>
  <c r="E43" i="10" s="1"/>
  <c r="F24" i="10"/>
  <c r="G24" i="10"/>
  <c r="H24" i="10"/>
  <c r="I24" i="10"/>
  <c r="J24" i="10"/>
  <c r="J38" i="10" s="1"/>
  <c r="K24" i="10"/>
  <c r="L24" i="10"/>
  <c r="M24" i="10"/>
  <c r="N24" i="10"/>
  <c r="O24" i="10"/>
  <c r="P24" i="10"/>
  <c r="Q24" i="10"/>
  <c r="R24" i="10"/>
  <c r="R38" i="10" s="1"/>
  <c r="S24" i="10"/>
  <c r="T24" i="10"/>
  <c r="U24" i="10"/>
  <c r="V24" i="10"/>
  <c r="W24" i="10"/>
  <c r="X24" i="10"/>
  <c r="Y24" i="10"/>
  <c r="Z24" i="10"/>
  <c r="AA24" i="10"/>
  <c r="AB24" i="10"/>
  <c r="AC24" i="10"/>
  <c r="AC38" i="10" s="1"/>
  <c r="AD24" i="10"/>
  <c r="AE24" i="10"/>
  <c r="AF24" i="10"/>
  <c r="AG24" i="10"/>
  <c r="AH24" i="10"/>
  <c r="AI24" i="10"/>
  <c r="AJ24" i="10"/>
  <c r="AK24" i="10"/>
  <c r="AL24" i="10"/>
  <c r="AM24" i="10"/>
  <c r="AN24" i="10"/>
  <c r="E25" i="10"/>
  <c r="E44" i="10" s="1"/>
  <c r="F25" i="10"/>
  <c r="G25" i="10"/>
  <c r="H25" i="10"/>
  <c r="I25" i="10"/>
  <c r="I63" i="10" s="1"/>
  <c r="J25" i="10"/>
  <c r="K25" i="10"/>
  <c r="L25" i="10"/>
  <c r="L63" i="10" s="1"/>
  <c r="M25" i="10"/>
  <c r="M63" i="10" s="1"/>
  <c r="N25" i="10"/>
  <c r="O25" i="10"/>
  <c r="P25" i="10"/>
  <c r="Q25" i="10"/>
  <c r="Q63" i="10" s="1"/>
  <c r="R25" i="10"/>
  <c r="S25" i="10"/>
  <c r="T25" i="10"/>
  <c r="T63" i="10" s="1"/>
  <c r="U25" i="10"/>
  <c r="U63" i="10" s="1"/>
  <c r="V25" i="10"/>
  <c r="W25" i="10"/>
  <c r="X25" i="10"/>
  <c r="Y25" i="10"/>
  <c r="Y63" i="10" s="1"/>
  <c r="Z25" i="10"/>
  <c r="AA25" i="10"/>
  <c r="AB25" i="10"/>
  <c r="AB63" i="10" s="1"/>
  <c r="AC25" i="10"/>
  <c r="AC63" i="10" s="1"/>
  <c r="AD25" i="10"/>
  <c r="AE25" i="10"/>
  <c r="AF25" i="10"/>
  <c r="AG25" i="10"/>
  <c r="AG63" i="10" s="1"/>
  <c r="AH25" i="10"/>
  <c r="AI25" i="10"/>
  <c r="AJ25" i="10"/>
  <c r="AJ63" i="10" s="1"/>
  <c r="AK25" i="10"/>
  <c r="AK63" i="10" s="1"/>
  <c r="AL25" i="10"/>
  <c r="AM25" i="10"/>
  <c r="AN25" i="10"/>
  <c r="E26" i="10"/>
  <c r="E45" i="10" s="1"/>
  <c r="E64" i="10" s="1"/>
  <c r="F26" i="10"/>
  <c r="G26" i="10"/>
  <c r="H26" i="10"/>
  <c r="H64" i="10" s="1"/>
  <c r="I26" i="10"/>
  <c r="J26" i="10"/>
  <c r="J64" i="10" s="1"/>
  <c r="K26" i="10"/>
  <c r="L26" i="10"/>
  <c r="L64" i="10" s="1"/>
  <c r="M26" i="10"/>
  <c r="N26" i="10"/>
  <c r="O26" i="10"/>
  <c r="P26" i="10"/>
  <c r="P64" i="10" s="1"/>
  <c r="Q26" i="10"/>
  <c r="Q64" i="10" s="1"/>
  <c r="R26" i="10"/>
  <c r="S26" i="10"/>
  <c r="T26" i="10"/>
  <c r="T64" i="10" s="1"/>
  <c r="U26" i="10"/>
  <c r="U64" i="10" s="1"/>
  <c r="V26" i="10"/>
  <c r="W26" i="10"/>
  <c r="X26" i="10"/>
  <c r="X64" i="10" s="1"/>
  <c r="Y26" i="10"/>
  <c r="Z26" i="10"/>
  <c r="AA26" i="10"/>
  <c r="AB26" i="10"/>
  <c r="AB64" i="10" s="1"/>
  <c r="AC26" i="10"/>
  <c r="AD26" i="10"/>
  <c r="AE26" i="10"/>
  <c r="AF26" i="10"/>
  <c r="AF64" i="10" s="1"/>
  <c r="AG26" i="10"/>
  <c r="AG64" i="10" s="1"/>
  <c r="AH26" i="10"/>
  <c r="AI26" i="10"/>
  <c r="AJ26" i="10"/>
  <c r="AJ64" i="10" s="1"/>
  <c r="AK26" i="10"/>
  <c r="AL26" i="10"/>
  <c r="AM26" i="10"/>
  <c r="AN26" i="10"/>
  <c r="AN64" i="10" s="1"/>
  <c r="E27" i="10"/>
  <c r="F27" i="10"/>
  <c r="F65" i="10" s="1"/>
  <c r="G27" i="10"/>
  <c r="H27" i="10"/>
  <c r="H65" i="10" s="1"/>
  <c r="I27" i="10"/>
  <c r="J27" i="10"/>
  <c r="K27" i="10"/>
  <c r="L27" i="10"/>
  <c r="L65" i="10" s="1"/>
  <c r="M27" i="10"/>
  <c r="M65" i="10" s="1"/>
  <c r="N27" i="10"/>
  <c r="O27" i="10"/>
  <c r="P27" i="10"/>
  <c r="P65" i="10" s="1"/>
  <c r="Q27" i="10"/>
  <c r="Q65" i="10" s="1"/>
  <c r="R27" i="10"/>
  <c r="S27" i="10"/>
  <c r="T27" i="10"/>
  <c r="T65" i="10" s="1"/>
  <c r="U27" i="10"/>
  <c r="V27" i="10"/>
  <c r="W27" i="10"/>
  <c r="X27" i="10"/>
  <c r="X65" i="10" s="1"/>
  <c r="Y27" i="10"/>
  <c r="Z27" i="10"/>
  <c r="AA27" i="10"/>
  <c r="AB27" i="10"/>
  <c r="AB65" i="10" s="1"/>
  <c r="AC27" i="10"/>
  <c r="AC65" i="10" s="1"/>
  <c r="AD27" i="10"/>
  <c r="AE27" i="10"/>
  <c r="AF27" i="10"/>
  <c r="AF65" i="10" s="1"/>
  <c r="AG27" i="10"/>
  <c r="AH27" i="10"/>
  <c r="AI27" i="10"/>
  <c r="AJ27" i="10"/>
  <c r="AJ65" i="10" s="1"/>
  <c r="AK27" i="10"/>
  <c r="AL27" i="10"/>
  <c r="AL65" i="10" s="1"/>
  <c r="AM27" i="10"/>
  <c r="AN27" i="10"/>
  <c r="AN65" i="10" s="1"/>
  <c r="E28" i="10"/>
  <c r="F28" i="10"/>
  <c r="G28" i="10"/>
  <c r="H28" i="10"/>
  <c r="H66" i="10" s="1"/>
  <c r="I28" i="10"/>
  <c r="I66" i="10" s="1"/>
  <c r="J28" i="10"/>
  <c r="K28" i="10"/>
  <c r="L28" i="10"/>
  <c r="L66" i="10" s="1"/>
  <c r="M28" i="10"/>
  <c r="M66" i="10" s="1"/>
  <c r="N28" i="10"/>
  <c r="O28" i="10"/>
  <c r="P28" i="10"/>
  <c r="P66" i="10" s="1"/>
  <c r="Q28" i="10"/>
  <c r="R28" i="10"/>
  <c r="S28" i="10"/>
  <c r="T28" i="10"/>
  <c r="T66" i="10" s="1"/>
  <c r="U28" i="10"/>
  <c r="V28" i="10"/>
  <c r="W28" i="10"/>
  <c r="X28" i="10"/>
  <c r="X66" i="10" s="1"/>
  <c r="Y28" i="10"/>
  <c r="Y66" i="10" s="1"/>
  <c r="Z28" i="10"/>
  <c r="AA28" i="10"/>
  <c r="AB28" i="10"/>
  <c r="AB66" i="10" s="1"/>
  <c r="AC28" i="10"/>
  <c r="AD28" i="10"/>
  <c r="AE28" i="10"/>
  <c r="AF28" i="10"/>
  <c r="AF66" i="10" s="1"/>
  <c r="AG28" i="10"/>
  <c r="AH28" i="10"/>
  <c r="AH66" i="10" s="1"/>
  <c r="AI28" i="10"/>
  <c r="AJ28" i="10"/>
  <c r="AJ66" i="10" s="1"/>
  <c r="AK28" i="10"/>
  <c r="AL28" i="10"/>
  <c r="AM28" i="10"/>
  <c r="AN28" i="10"/>
  <c r="AN66" i="10" s="1"/>
  <c r="E29" i="10"/>
  <c r="E67" i="10" s="1"/>
  <c r="F29" i="10"/>
  <c r="G29" i="10"/>
  <c r="H29" i="10"/>
  <c r="H67" i="10" s="1"/>
  <c r="I29" i="10"/>
  <c r="I67" i="10" s="1"/>
  <c r="J29" i="10"/>
  <c r="K29" i="10"/>
  <c r="L29" i="10"/>
  <c r="L67" i="10" s="1"/>
  <c r="M29" i="10"/>
  <c r="N29" i="10"/>
  <c r="O29" i="10"/>
  <c r="P29" i="10"/>
  <c r="P67" i="10" s="1"/>
  <c r="Q29" i="10"/>
  <c r="R29" i="10"/>
  <c r="S29" i="10"/>
  <c r="T29" i="10"/>
  <c r="T67" i="10" s="1"/>
  <c r="U29" i="10"/>
  <c r="U67" i="10" s="1"/>
  <c r="V29" i="10"/>
  <c r="W29" i="10"/>
  <c r="X29" i="10"/>
  <c r="X67" i="10" s="1"/>
  <c r="Y29" i="10"/>
  <c r="Z29" i="10"/>
  <c r="AA29" i="10"/>
  <c r="AB29" i="10"/>
  <c r="AB67" i="10" s="1"/>
  <c r="AC29" i="10"/>
  <c r="AD29" i="10"/>
  <c r="AD67" i="10" s="1"/>
  <c r="AE29" i="10"/>
  <c r="AF29" i="10"/>
  <c r="AF67" i="10" s="1"/>
  <c r="AG29" i="10"/>
  <c r="AH29" i="10"/>
  <c r="AI29" i="10"/>
  <c r="AJ29" i="10"/>
  <c r="AJ67" i="10" s="1"/>
  <c r="AK29" i="10"/>
  <c r="AK67" i="10" s="1"/>
  <c r="AL29" i="10"/>
  <c r="AM29" i="10"/>
  <c r="AN29" i="10"/>
  <c r="AN67" i="10" s="1"/>
  <c r="E30" i="10"/>
  <c r="E49" i="10" s="1"/>
  <c r="E68" i="10" s="1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E31" i="10"/>
  <c r="E50" i="10" s="1"/>
  <c r="E69" i="10" s="1"/>
  <c r="F31" i="10"/>
  <c r="G31" i="10"/>
  <c r="H31" i="10"/>
  <c r="I31" i="10"/>
  <c r="J31" i="10"/>
  <c r="K31" i="10"/>
  <c r="L31" i="10"/>
  <c r="L69" i="10" s="1"/>
  <c r="M31" i="10"/>
  <c r="N31" i="10"/>
  <c r="O31" i="10"/>
  <c r="P31" i="10"/>
  <c r="Q31" i="10"/>
  <c r="R31" i="10"/>
  <c r="S31" i="10"/>
  <c r="T31" i="10"/>
  <c r="T69" i="10" s="1"/>
  <c r="U31" i="10"/>
  <c r="V31" i="10"/>
  <c r="W31" i="10"/>
  <c r="X31" i="10"/>
  <c r="Y31" i="10"/>
  <c r="Z31" i="10"/>
  <c r="AA31" i="10"/>
  <c r="AB31" i="10"/>
  <c r="AB69" i="10" s="1"/>
  <c r="AC31" i="10"/>
  <c r="AD31" i="10"/>
  <c r="AE31" i="10"/>
  <c r="AF31" i="10"/>
  <c r="AG31" i="10"/>
  <c r="AH31" i="10"/>
  <c r="AI31" i="10"/>
  <c r="AJ31" i="10"/>
  <c r="AJ69" i="10" s="1"/>
  <c r="AK31" i="10"/>
  <c r="AL31" i="10"/>
  <c r="AM31" i="10"/>
  <c r="AN31" i="10"/>
  <c r="E32" i="10"/>
  <c r="E51" i="10" s="1"/>
  <c r="E70" i="10" s="1"/>
  <c r="F32" i="10"/>
  <c r="G32" i="10"/>
  <c r="H32" i="10"/>
  <c r="H70" i="10" s="1"/>
  <c r="I32" i="10"/>
  <c r="J32" i="10"/>
  <c r="K32" i="10"/>
  <c r="L32" i="10"/>
  <c r="M32" i="10"/>
  <c r="N32" i="10"/>
  <c r="O32" i="10"/>
  <c r="P32" i="10"/>
  <c r="P70" i="10" s="1"/>
  <c r="Q32" i="10"/>
  <c r="R32" i="10"/>
  <c r="S32" i="10"/>
  <c r="T32" i="10"/>
  <c r="U32" i="10"/>
  <c r="V32" i="10"/>
  <c r="W32" i="10"/>
  <c r="X32" i="10"/>
  <c r="X70" i="10" s="1"/>
  <c r="Y32" i="10"/>
  <c r="Z32" i="10"/>
  <c r="AA32" i="10"/>
  <c r="AB32" i="10"/>
  <c r="AC32" i="10"/>
  <c r="AD32" i="10"/>
  <c r="AE32" i="10"/>
  <c r="AF32" i="10"/>
  <c r="AF70" i="10" s="1"/>
  <c r="AG32" i="10"/>
  <c r="AH32" i="10"/>
  <c r="AI32" i="10"/>
  <c r="AJ32" i="10"/>
  <c r="AK32" i="10"/>
  <c r="AL32" i="10"/>
  <c r="AM32" i="10"/>
  <c r="AN32" i="10"/>
  <c r="AN70" i="10" s="1"/>
  <c r="E33" i="10"/>
  <c r="F33" i="10"/>
  <c r="G33" i="10"/>
  <c r="H33" i="10"/>
  <c r="I33" i="10"/>
  <c r="I71" i="10" s="1"/>
  <c r="J33" i="10"/>
  <c r="K33" i="10"/>
  <c r="L33" i="10"/>
  <c r="L71" i="10" s="1"/>
  <c r="M33" i="10"/>
  <c r="M71" i="10" s="1"/>
  <c r="N33" i="10"/>
  <c r="O33" i="10"/>
  <c r="P33" i="10"/>
  <c r="Q33" i="10"/>
  <c r="Q71" i="10" s="1"/>
  <c r="R33" i="10"/>
  <c r="S33" i="10"/>
  <c r="T33" i="10"/>
  <c r="T71" i="10" s="1"/>
  <c r="U33" i="10"/>
  <c r="U71" i="10" s="1"/>
  <c r="V33" i="10"/>
  <c r="W33" i="10"/>
  <c r="X33" i="10"/>
  <c r="Y33" i="10"/>
  <c r="Y71" i="10" s="1"/>
  <c r="Z33" i="10"/>
  <c r="AA33" i="10"/>
  <c r="AB33" i="10"/>
  <c r="AB71" i="10" s="1"/>
  <c r="AC33" i="10"/>
  <c r="AC71" i="10" s="1"/>
  <c r="AD33" i="10"/>
  <c r="AE33" i="10"/>
  <c r="AF33" i="10"/>
  <c r="AG33" i="10"/>
  <c r="AG71" i="10" s="1"/>
  <c r="AH33" i="10"/>
  <c r="AI33" i="10"/>
  <c r="AJ33" i="10"/>
  <c r="AJ71" i="10" s="1"/>
  <c r="AK33" i="10"/>
  <c r="AK71" i="10" s="1"/>
  <c r="AL33" i="10"/>
  <c r="AM33" i="10"/>
  <c r="AN33" i="10"/>
  <c r="E34" i="10"/>
  <c r="E53" i="10" s="1"/>
  <c r="E72" i="10" s="1"/>
  <c r="F34" i="10"/>
  <c r="G34" i="10"/>
  <c r="H34" i="10"/>
  <c r="H72" i="10" s="1"/>
  <c r="I34" i="10"/>
  <c r="J34" i="10"/>
  <c r="J72" i="10" s="1"/>
  <c r="K34" i="10"/>
  <c r="L34" i="10"/>
  <c r="L72" i="10" s="1"/>
  <c r="M34" i="10"/>
  <c r="N34" i="10"/>
  <c r="O34" i="10"/>
  <c r="P34" i="10"/>
  <c r="P72" i="10" s="1"/>
  <c r="Q34" i="10"/>
  <c r="Q72" i="10" s="1"/>
  <c r="R34" i="10"/>
  <c r="S34" i="10"/>
  <c r="T34" i="10"/>
  <c r="T72" i="10" s="1"/>
  <c r="U34" i="10"/>
  <c r="U72" i="10" s="1"/>
  <c r="V34" i="10"/>
  <c r="W34" i="10"/>
  <c r="X34" i="10"/>
  <c r="X72" i="10" s="1"/>
  <c r="Y34" i="10"/>
  <c r="Z34" i="10"/>
  <c r="AA34" i="10"/>
  <c r="AB34" i="10"/>
  <c r="AB72" i="10" s="1"/>
  <c r="AC34" i="10"/>
  <c r="AD34" i="10"/>
  <c r="AE34" i="10"/>
  <c r="AF34" i="10"/>
  <c r="AF72" i="10" s="1"/>
  <c r="AG34" i="10"/>
  <c r="AG72" i="10" s="1"/>
  <c r="AH34" i="10"/>
  <c r="AI34" i="10"/>
  <c r="AJ34" i="10"/>
  <c r="AJ72" i="10" s="1"/>
  <c r="AK34" i="10"/>
  <c r="AL34" i="10"/>
  <c r="AM34" i="10"/>
  <c r="AN34" i="10"/>
  <c r="AN72" i="10" s="1"/>
  <c r="E35" i="10"/>
  <c r="E54" i="10" s="1"/>
  <c r="E73" i="10" s="1"/>
  <c r="F35" i="10"/>
  <c r="F73" i="10" s="1"/>
  <c r="G35" i="10"/>
  <c r="H35" i="10"/>
  <c r="H73" i="10" s="1"/>
  <c r="I35" i="10"/>
  <c r="J35" i="10"/>
  <c r="K35" i="10"/>
  <c r="L35" i="10"/>
  <c r="L73" i="10" s="1"/>
  <c r="M35" i="10"/>
  <c r="M73" i="10" s="1"/>
  <c r="N35" i="10"/>
  <c r="O35" i="10"/>
  <c r="P35" i="10"/>
  <c r="P73" i="10" s="1"/>
  <c r="Q35" i="10"/>
  <c r="Q73" i="10" s="1"/>
  <c r="R35" i="10"/>
  <c r="S35" i="10"/>
  <c r="T35" i="10"/>
  <c r="T73" i="10" s="1"/>
  <c r="U35" i="10"/>
  <c r="V35" i="10"/>
  <c r="W35" i="10"/>
  <c r="X35" i="10"/>
  <c r="X73" i="10" s="1"/>
  <c r="Y35" i="10"/>
  <c r="Z35" i="10"/>
  <c r="AA35" i="10"/>
  <c r="AB35" i="10"/>
  <c r="AB73" i="10" s="1"/>
  <c r="AC35" i="10"/>
  <c r="AC73" i="10" s="1"/>
  <c r="AD35" i="10"/>
  <c r="AE35" i="10"/>
  <c r="AF35" i="10"/>
  <c r="AF73" i="10" s="1"/>
  <c r="AG35" i="10"/>
  <c r="AH35" i="10"/>
  <c r="AI35" i="10"/>
  <c r="AJ35" i="10"/>
  <c r="AJ73" i="10" s="1"/>
  <c r="AK35" i="10"/>
  <c r="AL35" i="10"/>
  <c r="AL73" i="10" s="1"/>
  <c r="AM35" i="10"/>
  <c r="AN35" i="10"/>
  <c r="AN73" i="10" s="1"/>
  <c r="E36" i="10"/>
  <c r="E55" i="10" s="1"/>
  <c r="E74" i="10" s="1"/>
  <c r="F36" i="10"/>
  <c r="G36" i="10"/>
  <c r="H36" i="10"/>
  <c r="H74" i="10" s="1"/>
  <c r="I36" i="10"/>
  <c r="I74" i="10" s="1"/>
  <c r="J36" i="10"/>
  <c r="K36" i="10"/>
  <c r="L36" i="10"/>
  <c r="L74" i="10" s="1"/>
  <c r="M36" i="10"/>
  <c r="M74" i="10" s="1"/>
  <c r="N36" i="10"/>
  <c r="O36" i="10"/>
  <c r="P36" i="10"/>
  <c r="P74" i="10" s="1"/>
  <c r="Q36" i="10"/>
  <c r="R36" i="10"/>
  <c r="S36" i="10"/>
  <c r="T36" i="10"/>
  <c r="T74" i="10" s="1"/>
  <c r="U36" i="10"/>
  <c r="V36" i="10"/>
  <c r="W36" i="10"/>
  <c r="X36" i="10"/>
  <c r="X74" i="10" s="1"/>
  <c r="Y36" i="10"/>
  <c r="Y74" i="10" s="1"/>
  <c r="Z36" i="10"/>
  <c r="AA36" i="10"/>
  <c r="AB36" i="10"/>
  <c r="AB74" i="10" s="1"/>
  <c r="AC36" i="10"/>
  <c r="AD36" i="10"/>
  <c r="AE36" i="10"/>
  <c r="AF36" i="10"/>
  <c r="AF74" i="10" s="1"/>
  <c r="AG36" i="10"/>
  <c r="AH36" i="10"/>
  <c r="AH74" i="10" s="1"/>
  <c r="AI36" i="10"/>
  <c r="AJ36" i="10"/>
  <c r="AJ74" i="10" s="1"/>
  <c r="AK36" i="10"/>
  <c r="AL36" i="10"/>
  <c r="AM36" i="10"/>
  <c r="AN36" i="10"/>
  <c r="AN74" i="10" s="1"/>
  <c r="E37" i="10"/>
  <c r="E75" i="10" s="1"/>
  <c r="F37" i="10"/>
  <c r="G37" i="10"/>
  <c r="H37" i="10"/>
  <c r="I37" i="10"/>
  <c r="I38" i="10" s="1"/>
  <c r="J37" i="10"/>
  <c r="K37" i="10"/>
  <c r="L37" i="10"/>
  <c r="L75" i="10" s="1"/>
  <c r="M37" i="10"/>
  <c r="N37" i="10"/>
  <c r="O37" i="10"/>
  <c r="P37" i="10"/>
  <c r="Q37" i="10"/>
  <c r="R37" i="10"/>
  <c r="S37" i="10"/>
  <c r="T37" i="10"/>
  <c r="T75" i="10" s="1"/>
  <c r="U37" i="10"/>
  <c r="U75" i="10" s="1"/>
  <c r="V37" i="10"/>
  <c r="W37" i="10"/>
  <c r="X37" i="10"/>
  <c r="X75" i="10" s="1"/>
  <c r="Y37" i="10"/>
  <c r="Z37" i="10"/>
  <c r="AA37" i="10"/>
  <c r="AB37" i="10"/>
  <c r="AB75" i="10" s="1"/>
  <c r="AC37" i="10"/>
  <c r="AD37" i="10"/>
  <c r="AD75" i="10" s="1"/>
  <c r="AE37" i="10"/>
  <c r="AF37" i="10"/>
  <c r="AF75" i="10" s="1"/>
  <c r="AG37" i="10"/>
  <c r="AH37" i="10"/>
  <c r="AI37" i="10"/>
  <c r="AJ37" i="10"/>
  <c r="AJ75" i="10" s="1"/>
  <c r="AK37" i="10"/>
  <c r="AK75" i="10" s="1"/>
  <c r="AL37" i="10"/>
  <c r="AM37" i="10"/>
  <c r="AN37" i="10"/>
  <c r="AN75" i="10" s="1"/>
  <c r="F38" i="10"/>
  <c r="G38" i="10"/>
  <c r="K38" i="10"/>
  <c r="N38" i="10"/>
  <c r="O38" i="10"/>
  <c r="S38" i="10"/>
  <c r="W38" i="10"/>
  <c r="Y38" i="10"/>
  <c r="Z38" i="10"/>
  <c r="AD38" i="10"/>
  <c r="AE38" i="10"/>
  <c r="AH38" i="10"/>
  <c r="AI38" i="10"/>
  <c r="AK38" i="10"/>
  <c r="AM38" i="10"/>
  <c r="F41" i="10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S41" i="10" s="1"/>
  <c r="T41" i="10" s="1"/>
  <c r="U41" i="10" s="1"/>
  <c r="V41" i="10" s="1"/>
  <c r="W41" i="10" s="1"/>
  <c r="X41" i="10" s="1"/>
  <c r="Y41" i="10" s="1"/>
  <c r="Z41" i="10" s="1"/>
  <c r="AA41" i="10" s="1"/>
  <c r="AB41" i="10" s="1"/>
  <c r="AC41" i="10" s="1"/>
  <c r="AD41" i="10" s="1"/>
  <c r="AE41" i="10" s="1"/>
  <c r="AF41" i="10" s="1"/>
  <c r="AG41" i="10" s="1"/>
  <c r="AH41" i="10" s="1"/>
  <c r="AI41" i="10" s="1"/>
  <c r="AJ41" i="10" s="1"/>
  <c r="AK41" i="10" s="1"/>
  <c r="AL41" i="10" s="1"/>
  <c r="AM41" i="10" s="1"/>
  <c r="AN41" i="10" s="1"/>
  <c r="E46" i="10"/>
  <c r="E47" i="10"/>
  <c r="E48" i="10"/>
  <c r="E52" i="10"/>
  <c r="E71" i="10" s="1"/>
  <c r="E56" i="10"/>
  <c r="G57" i="10"/>
  <c r="F14" i="3" s="1"/>
  <c r="H57" i="10"/>
  <c r="G14" i="3" s="1"/>
  <c r="I57" i="10"/>
  <c r="H14" i="3" s="1"/>
  <c r="J57" i="10"/>
  <c r="I14" i="3" s="1"/>
  <c r="K57" i="10"/>
  <c r="J14" i="3" s="1"/>
  <c r="L57" i="10"/>
  <c r="K14" i="3" s="1"/>
  <c r="M57" i="10"/>
  <c r="L14" i="3" s="1"/>
  <c r="N57" i="10"/>
  <c r="M14" i="3" s="1"/>
  <c r="O57" i="10"/>
  <c r="N14" i="3" s="1"/>
  <c r="P57" i="10"/>
  <c r="O14" i="3" s="1"/>
  <c r="Q57" i="10"/>
  <c r="P14" i="3" s="1"/>
  <c r="R57" i="10"/>
  <c r="Q14" i="3" s="1"/>
  <c r="S57" i="10"/>
  <c r="R14" i="3" s="1"/>
  <c r="T57" i="10"/>
  <c r="S14" i="3" s="1"/>
  <c r="U57" i="10"/>
  <c r="T14" i="3" s="1"/>
  <c r="V57" i="10"/>
  <c r="U14" i="3" s="1"/>
  <c r="W57" i="10"/>
  <c r="V14" i="3" s="1"/>
  <c r="X57" i="10"/>
  <c r="W14" i="3" s="1"/>
  <c r="Y57" i="10"/>
  <c r="X14" i="3" s="1"/>
  <c r="Z57" i="10"/>
  <c r="Y14" i="3" s="1"/>
  <c r="AA57" i="10"/>
  <c r="Z14" i="3" s="1"/>
  <c r="AB57" i="10"/>
  <c r="AA14" i="3" s="1"/>
  <c r="AC57" i="10"/>
  <c r="AB14" i="3" s="1"/>
  <c r="AD57" i="10"/>
  <c r="AC14" i="3" s="1"/>
  <c r="AE57" i="10"/>
  <c r="AD14" i="3" s="1"/>
  <c r="AF57" i="10"/>
  <c r="AE14" i="3" s="1"/>
  <c r="AG57" i="10"/>
  <c r="AF14" i="3" s="1"/>
  <c r="AH57" i="10"/>
  <c r="AG14" i="3" s="1"/>
  <c r="AI57" i="10"/>
  <c r="AH14" i="3" s="1"/>
  <c r="AJ57" i="10"/>
  <c r="AI14" i="3" s="1"/>
  <c r="AK57" i="10"/>
  <c r="AJ14" i="3" s="1"/>
  <c r="AL57" i="10"/>
  <c r="AK14" i="3" s="1"/>
  <c r="AM57" i="10"/>
  <c r="AL14" i="3" s="1"/>
  <c r="AN57" i="10"/>
  <c r="AM14" i="3" s="1"/>
  <c r="F60" i="10"/>
  <c r="G60" i="10" s="1"/>
  <c r="H60" i="10" s="1"/>
  <c r="I60" i="10" s="1"/>
  <c r="J60" i="10" s="1"/>
  <c r="K60" i="10" s="1"/>
  <c r="L60" i="10" s="1"/>
  <c r="M60" i="10" s="1"/>
  <c r="N60" i="10" s="1"/>
  <c r="O60" i="10" s="1"/>
  <c r="P60" i="10" s="1"/>
  <c r="Q60" i="10" s="1"/>
  <c r="R60" i="10" s="1"/>
  <c r="S60" i="10" s="1"/>
  <c r="T60" i="10" s="1"/>
  <c r="U60" i="10" s="1"/>
  <c r="V60" i="10" s="1"/>
  <c r="W60" i="10" s="1"/>
  <c r="X60" i="10" s="1"/>
  <c r="Y60" i="10" s="1"/>
  <c r="Z60" i="10" s="1"/>
  <c r="AA60" i="10" s="1"/>
  <c r="AB60" i="10" s="1"/>
  <c r="AC60" i="10" s="1"/>
  <c r="AD60" i="10" s="1"/>
  <c r="AE60" i="10" s="1"/>
  <c r="AF60" i="10" s="1"/>
  <c r="AG60" i="10" s="1"/>
  <c r="AH60" i="10" s="1"/>
  <c r="AI60" i="10" s="1"/>
  <c r="AJ60" i="10" s="1"/>
  <c r="AK60" i="10" s="1"/>
  <c r="AL60" i="10" s="1"/>
  <c r="AM60" i="10" s="1"/>
  <c r="AN60" i="10" s="1"/>
  <c r="G61" i="10"/>
  <c r="J61" i="10"/>
  <c r="K61" i="10"/>
  <c r="L61" i="10"/>
  <c r="N61" i="10"/>
  <c r="O61" i="10"/>
  <c r="O76" i="10" s="1"/>
  <c r="N16" i="4" s="1"/>
  <c r="R61" i="10"/>
  <c r="S61" i="10"/>
  <c r="T61" i="10"/>
  <c r="V61" i="10"/>
  <c r="W61" i="10"/>
  <c r="Z61" i="10"/>
  <c r="AA61" i="10"/>
  <c r="AB61" i="10"/>
  <c r="AD61" i="10"/>
  <c r="AE61" i="10"/>
  <c r="AH61" i="10"/>
  <c r="AI61" i="10"/>
  <c r="AJ61" i="10"/>
  <c r="AL61" i="10"/>
  <c r="AM61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N62" i="10"/>
  <c r="G63" i="10"/>
  <c r="H63" i="10"/>
  <c r="J63" i="10"/>
  <c r="K63" i="10"/>
  <c r="N63" i="10"/>
  <c r="O63" i="10"/>
  <c r="P63" i="10"/>
  <c r="R63" i="10"/>
  <c r="S63" i="10"/>
  <c r="V63" i="10"/>
  <c r="W63" i="10"/>
  <c r="X63" i="10"/>
  <c r="Z63" i="10"/>
  <c r="AA63" i="10"/>
  <c r="AD63" i="10"/>
  <c r="AE63" i="10"/>
  <c r="AF63" i="10"/>
  <c r="AH63" i="10"/>
  <c r="AI63" i="10"/>
  <c r="AL63" i="10"/>
  <c r="AM63" i="10"/>
  <c r="AN63" i="10"/>
  <c r="F64" i="10"/>
  <c r="G64" i="10"/>
  <c r="I64" i="10"/>
  <c r="K64" i="10"/>
  <c r="M64" i="10"/>
  <c r="N64" i="10"/>
  <c r="O64" i="10"/>
  <c r="R64" i="10"/>
  <c r="S64" i="10"/>
  <c r="V64" i="10"/>
  <c r="W64" i="10"/>
  <c r="Y64" i="10"/>
  <c r="Z64" i="10"/>
  <c r="AA64" i="10"/>
  <c r="AC64" i="10"/>
  <c r="AD64" i="10"/>
  <c r="AE64" i="10"/>
  <c r="AH64" i="10"/>
  <c r="AI64" i="10"/>
  <c r="AK64" i="10"/>
  <c r="AL64" i="10"/>
  <c r="AM64" i="10"/>
  <c r="E65" i="10"/>
  <c r="G65" i="10"/>
  <c r="I65" i="10"/>
  <c r="J65" i="10"/>
  <c r="K65" i="10"/>
  <c r="N65" i="10"/>
  <c r="O65" i="10"/>
  <c r="R65" i="10"/>
  <c r="S65" i="10"/>
  <c r="U65" i="10"/>
  <c r="V65" i="10"/>
  <c r="W65" i="10"/>
  <c r="Y65" i="10"/>
  <c r="Z65" i="10"/>
  <c r="AA65" i="10"/>
  <c r="AD65" i="10"/>
  <c r="AE65" i="10"/>
  <c r="AG65" i="10"/>
  <c r="AH65" i="10"/>
  <c r="AI65" i="10"/>
  <c r="AK65" i="10"/>
  <c r="AM65" i="10"/>
  <c r="E66" i="10"/>
  <c r="F66" i="10"/>
  <c r="G66" i="10"/>
  <c r="J66" i="10"/>
  <c r="K66" i="10"/>
  <c r="N66" i="10"/>
  <c r="O66" i="10"/>
  <c r="Q66" i="10"/>
  <c r="R66" i="10"/>
  <c r="S66" i="10"/>
  <c r="U66" i="10"/>
  <c r="V66" i="10"/>
  <c r="W66" i="10"/>
  <c r="Z66" i="10"/>
  <c r="AA66" i="10"/>
  <c r="AC66" i="10"/>
  <c r="AD66" i="10"/>
  <c r="AE66" i="10"/>
  <c r="AG66" i="10"/>
  <c r="AI66" i="10"/>
  <c r="AK66" i="10"/>
  <c r="AL66" i="10"/>
  <c r="AM66" i="10"/>
  <c r="F67" i="10"/>
  <c r="G67" i="10"/>
  <c r="J67" i="10"/>
  <c r="K67" i="10"/>
  <c r="M67" i="10"/>
  <c r="N67" i="10"/>
  <c r="O67" i="10"/>
  <c r="Q67" i="10"/>
  <c r="R67" i="10"/>
  <c r="S67" i="10"/>
  <c r="V67" i="10"/>
  <c r="W67" i="10"/>
  <c r="Y67" i="10"/>
  <c r="Z67" i="10"/>
  <c r="AA67" i="10"/>
  <c r="AC67" i="10"/>
  <c r="AE67" i="10"/>
  <c r="AG67" i="10"/>
  <c r="AH67" i="10"/>
  <c r="AI67" i="10"/>
  <c r="AL67" i="10"/>
  <c r="AM67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AJ68" i="10"/>
  <c r="AK68" i="10"/>
  <c r="AL68" i="10"/>
  <c r="AM68" i="10"/>
  <c r="AN68" i="10"/>
  <c r="F69" i="10"/>
  <c r="G69" i="10"/>
  <c r="H69" i="10"/>
  <c r="I69" i="10"/>
  <c r="J69" i="10"/>
  <c r="K69" i="10"/>
  <c r="M69" i="10"/>
  <c r="N69" i="10"/>
  <c r="O69" i="10"/>
  <c r="P69" i="10"/>
  <c r="Q69" i="10"/>
  <c r="R69" i="10"/>
  <c r="S69" i="10"/>
  <c r="U69" i="10"/>
  <c r="V69" i="10"/>
  <c r="W69" i="10"/>
  <c r="X69" i="10"/>
  <c r="Y69" i="10"/>
  <c r="Z69" i="10"/>
  <c r="AA69" i="10"/>
  <c r="AC69" i="10"/>
  <c r="AD69" i="10"/>
  <c r="AE69" i="10"/>
  <c r="AF69" i="10"/>
  <c r="AG69" i="10"/>
  <c r="AH69" i="10"/>
  <c r="AI69" i="10"/>
  <c r="AK69" i="10"/>
  <c r="AL69" i="10"/>
  <c r="AM69" i="10"/>
  <c r="AN69" i="10"/>
  <c r="F70" i="10"/>
  <c r="G70" i="10"/>
  <c r="I70" i="10"/>
  <c r="J70" i="10"/>
  <c r="K70" i="10"/>
  <c r="L70" i="10"/>
  <c r="M70" i="10"/>
  <c r="N70" i="10"/>
  <c r="O70" i="10"/>
  <c r="Q70" i="10"/>
  <c r="R70" i="10"/>
  <c r="S70" i="10"/>
  <c r="T70" i="10"/>
  <c r="U70" i="10"/>
  <c r="V70" i="10"/>
  <c r="W70" i="10"/>
  <c r="Y70" i="10"/>
  <c r="Z70" i="10"/>
  <c r="AA70" i="10"/>
  <c r="AB70" i="10"/>
  <c r="AC70" i="10"/>
  <c r="AD70" i="10"/>
  <c r="AE70" i="10"/>
  <c r="AG70" i="10"/>
  <c r="AH70" i="10"/>
  <c r="AI70" i="10"/>
  <c r="AJ70" i="10"/>
  <c r="AK70" i="10"/>
  <c r="AL70" i="10"/>
  <c r="AM70" i="10"/>
  <c r="F71" i="10"/>
  <c r="G71" i="10"/>
  <c r="H71" i="10"/>
  <c r="J71" i="10"/>
  <c r="K71" i="10"/>
  <c r="N71" i="10"/>
  <c r="O71" i="10"/>
  <c r="P71" i="10"/>
  <c r="R71" i="10"/>
  <c r="S71" i="10"/>
  <c r="V71" i="10"/>
  <c r="W71" i="10"/>
  <c r="X71" i="10"/>
  <c r="Z71" i="10"/>
  <c r="AA71" i="10"/>
  <c r="AD71" i="10"/>
  <c r="AE71" i="10"/>
  <c r="AF71" i="10"/>
  <c r="AH71" i="10"/>
  <c r="AI71" i="10"/>
  <c r="AL71" i="10"/>
  <c r="AM71" i="10"/>
  <c r="AN71" i="10"/>
  <c r="F72" i="10"/>
  <c r="G72" i="10"/>
  <c r="I72" i="10"/>
  <c r="K72" i="10"/>
  <c r="M72" i="10"/>
  <c r="N72" i="10"/>
  <c r="O72" i="10"/>
  <c r="R72" i="10"/>
  <c r="S72" i="10"/>
  <c r="V72" i="10"/>
  <c r="W72" i="10"/>
  <c r="Y72" i="10"/>
  <c r="Z72" i="10"/>
  <c r="AA72" i="10"/>
  <c r="AC72" i="10"/>
  <c r="AD72" i="10"/>
  <c r="AE72" i="10"/>
  <c r="AH72" i="10"/>
  <c r="AI72" i="10"/>
  <c r="AK72" i="10"/>
  <c r="AL72" i="10"/>
  <c r="AM72" i="10"/>
  <c r="G73" i="10"/>
  <c r="I73" i="10"/>
  <c r="J73" i="10"/>
  <c r="K73" i="10"/>
  <c r="N73" i="10"/>
  <c r="O73" i="10"/>
  <c r="R73" i="10"/>
  <c r="S73" i="10"/>
  <c r="U73" i="10"/>
  <c r="V73" i="10"/>
  <c r="W73" i="10"/>
  <c r="Y73" i="10"/>
  <c r="Z73" i="10"/>
  <c r="AA73" i="10"/>
  <c r="AD73" i="10"/>
  <c r="AE73" i="10"/>
  <c r="AG73" i="10"/>
  <c r="AH73" i="10"/>
  <c r="AI73" i="10"/>
  <c r="AK73" i="10"/>
  <c r="AM73" i="10"/>
  <c r="F74" i="10"/>
  <c r="G74" i="10"/>
  <c r="J74" i="10"/>
  <c r="K74" i="10"/>
  <c r="N74" i="10"/>
  <c r="O74" i="10"/>
  <c r="Q74" i="10"/>
  <c r="R74" i="10"/>
  <c r="S74" i="10"/>
  <c r="U74" i="10"/>
  <c r="V74" i="10"/>
  <c r="W74" i="10"/>
  <c r="Z74" i="10"/>
  <c r="AA74" i="10"/>
  <c r="AC74" i="10"/>
  <c r="AD74" i="10"/>
  <c r="AE74" i="10"/>
  <c r="AG74" i="10"/>
  <c r="AI74" i="10"/>
  <c r="AK74" i="10"/>
  <c r="AL74" i="10"/>
  <c r="AM74" i="10"/>
  <c r="F75" i="10"/>
  <c r="G75" i="10"/>
  <c r="J75" i="10"/>
  <c r="K75" i="10"/>
  <c r="M75" i="10"/>
  <c r="N75" i="10"/>
  <c r="O75" i="10"/>
  <c r="Q75" i="10"/>
  <c r="R75" i="10"/>
  <c r="S75" i="10"/>
  <c r="V75" i="10"/>
  <c r="W75" i="10"/>
  <c r="Y75" i="10"/>
  <c r="Z75" i="10"/>
  <c r="AA75" i="10"/>
  <c r="AC75" i="10"/>
  <c r="AE75" i="10"/>
  <c r="AG75" i="10"/>
  <c r="AH75" i="10"/>
  <c r="AI75" i="10"/>
  <c r="AL75" i="10"/>
  <c r="AM75" i="10"/>
  <c r="F79" i="10"/>
  <c r="G79" i="10" s="1"/>
  <c r="H79" i="10" s="1"/>
  <c r="I79" i="10" s="1"/>
  <c r="J79" i="10" s="1"/>
  <c r="K79" i="10" s="1"/>
  <c r="L79" i="10" s="1"/>
  <c r="M79" i="10" s="1"/>
  <c r="N79" i="10" s="1"/>
  <c r="O79" i="10" s="1"/>
  <c r="P79" i="10" s="1"/>
  <c r="Q79" i="10" s="1"/>
  <c r="R79" i="10" s="1"/>
  <c r="S79" i="10" s="1"/>
  <c r="T79" i="10" s="1"/>
  <c r="U79" i="10" s="1"/>
  <c r="V79" i="10" s="1"/>
  <c r="W79" i="10" s="1"/>
  <c r="X79" i="10" s="1"/>
  <c r="Y79" i="10" s="1"/>
  <c r="Z79" i="10" s="1"/>
  <c r="AA79" i="10" s="1"/>
  <c r="AB79" i="10" s="1"/>
  <c r="AC79" i="10" s="1"/>
  <c r="AD79" i="10" s="1"/>
  <c r="AE79" i="10" s="1"/>
  <c r="AF79" i="10" s="1"/>
  <c r="AG79" i="10" s="1"/>
  <c r="AH79" i="10" s="1"/>
  <c r="AI79" i="10" s="1"/>
  <c r="AJ79" i="10" s="1"/>
  <c r="AK79" i="10" s="1"/>
  <c r="AL79" i="10" s="1"/>
  <c r="AM79" i="10" s="1"/>
  <c r="AN79" i="10" s="1"/>
  <c r="F98" i="10"/>
  <c r="G98" i="10" s="1"/>
  <c r="H98" i="10" s="1"/>
  <c r="I98" i="10" s="1"/>
  <c r="J98" i="10" s="1"/>
  <c r="K98" i="10" s="1"/>
  <c r="L98" i="10" s="1"/>
  <c r="M98" i="10" s="1"/>
  <c r="N98" i="10" s="1"/>
  <c r="O98" i="10" s="1"/>
  <c r="P98" i="10" s="1"/>
  <c r="Q98" i="10" s="1"/>
  <c r="R98" i="10" s="1"/>
  <c r="S98" i="10" s="1"/>
  <c r="T98" i="10" s="1"/>
  <c r="U98" i="10" s="1"/>
  <c r="V98" i="10" s="1"/>
  <c r="W98" i="10" s="1"/>
  <c r="X98" i="10" s="1"/>
  <c r="Y98" i="10" s="1"/>
  <c r="Z98" i="10" s="1"/>
  <c r="AA98" i="10" s="1"/>
  <c r="AB98" i="10" s="1"/>
  <c r="AC98" i="10" s="1"/>
  <c r="AD98" i="10" s="1"/>
  <c r="AE98" i="10" s="1"/>
  <c r="AF98" i="10" s="1"/>
  <c r="AG98" i="10" s="1"/>
  <c r="AH98" i="10" s="1"/>
  <c r="AI98" i="10" s="1"/>
  <c r="AJ98" i="10" s="1"/>
  <c r="AK98" i="10" s="1"/>
  <c r="AL98" i="10" s="1"/>
  <c r="AM98" i="10" s="1"/>
  <c r="AN98" i="10" s="1"/>
  <c r="F117" i="10"/>
  <c r="G117" i="10" s="1"/>
  <c r="H117" i="10" s="1"/>
  <c r="I117" i="10" s="1"/>
  <c r="J117" i="10" s="1"/>
  <c r="K117" i="10" s="1"/>
  <c r="L117" i="10" s="1"/>
  <c r="M117" i="10" s="1"/>
  <c r="N117" i="10" s="1"/>
  <c r="O117" i="10" s="1"/>
  <c r="P117" i="10" s="1"/>
  <c r="Q117" i="10" s="1"/>
  <c r="R117" i="10" s="1"/>
  <c r="S117" i="10" s="1"/>
  <c r="T117" i="10" s="1"/>
  <c r="U117" i="10" s="1"/>
  <c r="V117" i="10" s="1"/>
  <c r="W117" i="10" s="1"/>
  <c r="X117" i="10" s="1"/>
  <c r="Y117" i="10" s="1"/>
  <c r="Z117" i="10" s="1"/>
  <c r="AA117" i="10" s="1"/>
  <c r="AB117" i="10" s="1"/>
  <c r="AC117" i="10" s="1"/>
  <c r="AD117" i="10" s="1"/>
  <c r="AE117" i="10" s="1"/>
  <c r="AF117" i="10" s="1"/>
  <c r="AG117" i="10" s="1"/>
  <c r="AH117" i="10" s="1"/>
  <c r="AI117" i="10" s="1"/>
  <c r="AJ117" i="10" s="1"/>
  <c r="AK117" i="10" s="1"/>
  <c r="AL117" i="10" s="1"/>
  <c r="AM117" i="10" s="1"/>
  <c r="AN117" i="10" s="1"/>
  <c r="D13" i="9"/>
  <c r="E13" i="9" s="1"/>
  <c r="F13" i="9" s="1"/>
  <c r="G13" i="9" s="1"/>
  <c r="H13" i="9" s="1"/>
  <c r="I13" i="9" s="1"/>
  <c r="J13" i="9" s="1"/>
  <c r="K13" i="9" s="1"/>
  <c r="L13" i="9" s="1"/>
  <c r="M13" i="9" s="1"/>
  <c r="N13" i="9" s="1"/>
  <c r="O13" i="9" s="1"/>
  <c r="P13" i="9" s="1"/>
  <c r="Q13" i="9" s="1"/>
  <c r="R13" i="9" s="1"/>
  <c r="S13" i="9" s="1"/>
  <c r="T13" i="9" s="1"/>
  <c r="U13" i="9" s="1"/>
  <c r="V13" i="9" s="1"/>
  <c r="W13" i="9" s="1"/>
  <c r="X13" i="9" s="1"/>
  <c r="Y13" i="9" s="1"/>
  <c r="Z13" i="9" s="1"/>
  <c r="AA13" i="9" s="1"/>
  <c r="AB13" i="9" s="1"/>
  <c r="AC13" i="9" s="1"/>
  <c r="AD13" i="9" s="1"/>
  <c r="AE13" i="9" s="1"/>
  <c r="AF13" i="9" s="1"/>
  <c r="AG13" i="9" s="1"/>
  <c r="AH13" i="9" s="1"/>
  <c r="AI13" i="9" s="1"/>
  <c r="AJ13" i="9" s="1"/>
  <c r="AK13" i="9" s="1"/>
  <c r="AL13" i="9" s="1"/>
  <c r="D17" i="9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A17" i="9" s="1"/>
  <c r="AB17" i="9" s="1"/>
  <c r="AC17" i="9" s="1"/>
  <c r="AD17" i="9" s="1"/>
  <c r="AE17" i="9" s="1"/>
  <c r="AF17" i="9" s="1"/>
  <c r="AG17" i="9" s="1"/>
  <c r="AH17" i="9" s="1"/>
  <c r="AI17" i="9" s="1"/>
  <c r="AJ17" i="9" s="1"/>
  <c r="AK17" i="9" s="1"/>
  <c r="AL17" i="9" s="1"/>
  <c r="D24" i="9"/>
  <c r="E24" i="9"/>
  <c r="F24" i="9" s="1"/>
  <c r="G24" i="9" s="1"/>
  <c r="H24" i="9" s="1"/>
  <c r="I24" i="9" s="1"/>
  <c r="J24" i="9" s="1"/>
  <c r="K24" i="9" s="1"/>
  <c r="L24" i="9" s="1"/>
  <c r="M24" i="9" s="1"/>
  <c r="N24" i="9" s="1"/>
  <c r="O24" i="9" s="1"/>
  <c r="P24" i="9" s="1"/>
  <c r="Q24" i="9" s="1"/>
  <c r="R24" i="9" s="1"/>
  <c r="S24" i="9" s="1"/>
  <c r="T24" i="9" s="1"/>
  <c r="U24" i="9" s="1"/>
  <c r="V24" i="9" s="1"/>
  <c r="W24" i="9" s="1"/>
  <c r="X24" i="9" s="1"/>
  <c r="Y24" i="9" s="1"/>
  <c r="Z24" i="9" s="1"/>
  <c r="AA24" i="9" s="1"/>
  <c r="AB24" i="9" s="1"/>
  <c r="AC24" i="9" s="1"/>
  <c r="AD24" i="9" s="1"/>
  <c r="AE24" i="9" s="1"/>
  <c r="AF24" i="9" s="1"/>
  <c r="AG24" i="9" s="1"/>
  <c r="AH24" i="9" s="1"/>
  <c r="AI24" i="9" s="1"/>
  <c r="AJ24" i="9" s="1"/>
  <c r="AK24" i="9" s="1"/>
  <c r="AL24" i="9" s="1"/>
  <c r="I3" i="8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C9" i="2"/>
  <c r="D9" i="2"/>
  <c r="D11" i="2" s="1"/>
  <c r="E9" i="2"/>
  <c r="E11" i="2" s="1"/>
  <c r="F9" i="2"/>
  <c r="F11" i="2" s="1"/>
  <c r="G9" i="2"/>
  <c r="G11" i="2" s="1"/>
  <c r="H9" i="2"/>
  <c r="H11" i="2" s="1"/>
  <c r="I9" i="2"/>
  <c r="I11" i="2" s="1"/>
  <c r="J9" i="2"/>
  <c r="J11" i="2" s="1"/>
  <c r="K9" i="2"/>
  <c r="K11" i="2" s="1"/>
  <c r="L9" i="2"/>
  <c r="L11" i="2" s="1"/>
  <c r="M9" i="2"/>
  <c r="M11" i="2" s="1"/>
  <c r="N9" i="2"/>
  <c r="N11" i="2" s="1"/>
  <c r="O9" i="2"/>
  <c r="P9" i="2"/>
  <c r="P11" i="2" s="1"/>
  <c r="Q9" i="2"/>
  <c r="Q11" i="2" s="1"/>
  <c r="R9" i="2"/>
  <c r="R11" i="2" s="1"/>
  <c r="S9" i="2"/>
  <c r="S11" i="2" s="1"/>
  <c r="T9" i="2"/>
  <c r="T11" i="2" s="1"/>
  <c r="U9" i="2"/>
  <c r="U11" i="2" s="1"/>
  <c r="V9" i="2"/>
  <c r="V11" i="2" s="1"/>
  <c r="W9" i="2"/>
  <c r="W11" i="2" s="1"/>
  <c r="X9" i="2"/>
  <c r="X11" i="2" s="1"/>
  <c r="Y9" i="2"/>
  <c r="Y11" i="2" s="1"/>
  <c r="Z9" i="2"/>
  <c r="Z11" i="2" s="1"/>
  <c r="AA9" i="2"/>
  <c r="AB9" i="2"/>
  <c r="AB11" i="2" s="1"/>
  <c r="AC9" i="2"/>
  <c r="AC11" i="2" s="1"/>
  <c r="AD9" i="2"/>
  <c r="AD11" i="2" s="1"/>
  <c r="AE9" i="2"/>
  <c r="AE11" i="2" s="1"/>
  <c r="AF9" i="2"/>
  <c r="AF11" i="2" s="1"/>
  <c r="AG9" i="2"/>
  <c r="AG11" i="2" s="1"/>
  <c r="AH9" i="2"/>
  <c r="AH11" i="2" s="1"/>
  <c r="AI9" i="2"/>
  <c r="AI11" i="2" s="1"/>
  <c r="AJ9" i="2"/>
  <c r="AJ11" i="2" s="1"/>
  <c r="AK9" i="2"/>
  <c r="AK11" i="2" s="1"/>
  <c r="AL9" i="2"/>
  <c r="AL11" i="2" s="1"/>
  <c r="D13" i="7"/>
  <c r="E13" i="7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AL13" i="7" s="1"/>
  <c r="D23" i="7"/>
  <c r="E23" i="7" s="1"/>
  <c r="F23" i="7" s="1"/>
  <c r="G23" i="7" s="1"/>
  <c r="H23" i="7" s="1"/>
  <c r="I23" i="7" s="1"/>
  <c r="J23" i="7" s="1"/>
  <c r="K23" i="7" s="1"/>
  <c r="L23" i="7" s="1"/>
  <c r="M23" i="7" s="1"/>
  <c r="N23" i="7" s="1"/>
  <c r="O23" i="7" s="1"/>
  <c r="P23" i="7" s="1"/>
  <c r="Q23" i="7" s="1"/>
  <c r="R23" i="7" s="1"/>
  <c r="S23" i="7" s="1"/>
  <c r="T23" i="7" s="1"/>
  <c r="U23" i="7" s="1"/>
  <c r="V23" i="7" s="1"/>
  <c r="W23" i="7" s="1"/>
  <c r="X23" i="7" s="1"/>
  <c r="Y23" i="7" s="1"/>
  <c r="Z23" i="7" s="1"/>
  <c r="AA23" i="7" s="1"/>
  <c r="AB23" i="7" s="1"/>
  <c r="AC23" i="7" s="1"/>
  <c r="AD23" i="7" s="1"/>
  <c r="AE23" i="7" s="1"/>
  <c r="AF23" i="7" s="1"/>
  <c r="AG23" i="7" s="1"/>
  <c r="AH23" i="7" s="1"/>
  <c r="AI23" i="7" s="1"/>
  <c r="AJ23" i="7" s="1"/>
  <c r="AK23" i="7" s="1"/>
  <c r="AL23" i="7" s="1"/>
  <c r="D13" i="3"/>
  <c r="D32" i="7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V32" i="7" s="1"/>
  <c r="W32" i="7" s="1"/>
  <c r="X32" i="7" s="1"/>
  <c r="Y32" i="7" s="1"/>
  <c r="Z32" i="7" s="1"/>
  <c r="AA32" i="7" s="1"/>
  <c r="AB32" i="7" s="1"/>
  <c r="AC32" i="7" s="1"/>
  <c r="AD32" i="7" s="1"/>
  <c r="AE32" i="7" s="1"/>
  <c r="AF32" i="7" s="1"/>
  <c r="AG32" i="7" s="1"/>
  <c r="AH32" i="7" s="1"/>
  <c r="AI32" i="7" s="1"/>
  <c r="AJ32" i="7" s="1"/>
  <c r="AK32" i="7" s="1"/>
  <c r="AL32" i="7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C10" i="5"/>
  <c r="C4" i="2" s="1"/>
  <c r="D10" i="5"/>
  <c r="D4" i="2" s="1"/>
  <c r="E10" i="5"/>
  <c r="E4" i="2" s="1"/>
  <c r="F10" i="5"/>
  <c r="F4" i="2" s="1"/>
  <c r="G10" i="5"/>
  <c r="G4" i="2" s="1"/>
  <c r="H10" i="5"/>
  <c r="H4" i="2" s="1"/>
  <c r="I10" i="5"/>
  <c r="I4" i="2" s="1"/>
  <c r="J10" i="5"/>
  <c r="J4" i="2" s="1"/>
  <c r="K10" i="5"/>
  <c r="K4" i="2" s="1"/>
  <c r="L10" i="5"/>
  <c r="L4" i="2" s="1"/>
  <c r="M10" i="5"/>
  <c r="M4" i="2" s="1"/>
  <c r="N10" i="5"/>
  <c r="N4" i="2" s="1"/>
  <c r="O10" i="5"/>
  <c r="O4" i="2" s="1"/>
  <c r="P10" i="5"/>
  <c r="P4" i="2" s="1"/>
  <c r="Q10" i="5"/>
  <c r="Q4" i="2" s="1"/>
  <c r="R10" i="5"/>
  <c r="R4" i="2" s="1"/>
  <c r="S10" i="5"/>
  <c r="S4" i="2" s="1"/>
  <c r="T10" i="5"/>
  <c r="T4" i="2" s="1"/>
  <c r="U10" i="5"/>
  <c r="U4" i="2" s="1"/>
  <c r="V10" i="5"/>
  <c r="V4" i="2" s="1"/>
  <c r="W10" i="5"/>
  <c r="W4" i="2" s="1"/>
  <c r="X10" i="5"/>
  <c r="X4" i="2" s="1"/>
  <c r="Y10" i="5"/>
  <c r="Y4" i="2" s="1"/>
  <c r="Z10" i="5"/>
  <c r="Z4" i="2" s="1"/>
  <c r="AA10" i="5"/>
  <c r="AA4" i="2" s="1"/>
  <c r="AB10" i="5"/>
  <c r="AB4" i="2" s="1"/>
  <c r="AC10" i="5"/>
  <c r="AC4" i="2" s="1"/>
  <c r="AD10" i="5"/>
  <c r="AD4" i="2" s="1"/>
  <c r="AE10" i="5"/>
  <c r="AE4" i="2" s="1"/>
  <c r="AF10" i="5"/>
  <c r="AF4" i="2" s="1"/>
  <c r="AG10" i="5"/>
  <c r="AG4" i="2" s="1"/>
  <c r="AH10" i="5"/>
  <c r="AH4" i="2" s="1"/>
  <c r="AI10" i="5"/>
  <c r="AI4" i="2" s="1"/>
  <c r="AJ10" i="5"/>
  <c r="AJ4" i="2" s="1"/>
  <c r="AK10" i="5"/>
  <c r="AK4" i="2" s="1"/>
  <c r="AL10" i="5"/>
  <c r="AL4" i="2" s="1"/>
  <c r="D13" i="5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AD13" i="5" s="1"/>
  <c r="AE13" i="5" s="1"/>
  <c r="AF13" i="5" s="1"/>
  <c r="AG13" i="5" s="1"/>
  <c r="AH13" i="5" s="1"/>
  <c r="AI13" i="5" s="1"/>
  <c r="AJ13" i="5" s="1"/>
  <c r="AK13" i="5" s="1"/>
  <c r="AL13" i="5" s="1"/>
  <c r="R19" i="5"/>
  <c r="S3" i="4" s="1"/>
  <c r="S4" i="11" s="1"/>
  <c r="AJ19" i="5"/>
  <c r="AK3" i="4" s="1"/>
  <c r="AK4" i="11" s="1"/>
  <c r="L19" i="5"/>
  <c r="M3" i="4" s="1"/>
  <c r="M4" i="11" s="1"/>
  <c r="AA19" i="5"/>
  <c r="AB3" i="4" s="1"/>
  <c r="AB4" i="11" s="1"/>
  <c r="AB19" i="5"/>
  <c r="AC3" i="4" s="1"/>
  <c r="AC4" i="11" s="1"/>
  <c r="G19" i="5"/>
  <c r="H3" i="4" s="1"/>
  <c r="H4" i="11" s="1"/>
  <c r="I19" i="5"/>
  <c r="J3" i="4" s="1"/>
  <c r="J4" i="11" s="1"/>
  <c r="M19" i="5"/>
  <c r="N3" i="4" s="1"/>
  <c r="N4" i="11" s="1"/>
  <c r="Q19" i="5"/>
  <c r="R3" i="4" s="1"/>
  <c r="R4" i="11" s="1"/>
  <c r="U19" i="5"/>
  <c r="V3" i="4" s="1"/>
  <c r="V4" i="11" s="1"/>
  <c r="AK19" i="5"/>
  <c r="AL3" i="4" s="1"/>
  <c r="AL4" i="11" s="1"/>
  <c r="C19" i="5"/>
  <c r="D3" i="4" s="1"/>
  <c r="D4" i="11" s="1"/>
  <c r="D19" i="5"/>
  <c r="E3" i="4" s="1"/>
  <c r="E4" i="11" s="1"/>
  <c r="E19" i="5"/>
  <c r="F3" i="4" s="1"/>
  <c r="F4" i="11" s="1"/>
  <c r="F19" i="5"/>
  <c r="G3" i="4" s="1"/>
  <c r="G4" i="11" s="1"/>
  <c r="J19" i="5"/>
  <c r="K3" i="4" s="1"/>
  <c r="K4" i="11" s="1"/>
  <c r="K19" i="5"/>
  <c r="L3" i="4" s="1"/>
  <c r="L4" i="11" s="1"/>
  <c r="N19" i="5"/>
  <c r="O3" i="4" s="1"/>
  <c r="O4" i="11" s="1"/>
  <c r="O19" i="5"/>
  <c r="P3" i="4" s="1"/>
  <c r="P4" i="11" s="1"/>
  <c r="S19" i="5"/>
  <c r="T3" i="4" s="1"/>
  <c r="T4" i="11" s="1"/>
  <c r="T19" i="5"/>
  <c r="U3" i="4" s="1"/>
  <c r="U4" i="11" s="1"/>
  <c r="V19" i="5"/>
  <c r="W3" i="4" s="1"/>
  <c r="W4" i="11" s="1"/>
  <c r="W19" i="5"/>
  <c r="X3" i="4" s="1"/>
  <c r="X4" i="11" s="1"/>
  <c r="Y19" i="5"/>
  <c r="Z3" i="4" s="1"/>
  <c r="Z4" i="11" s="1"/>
  <c r="Z19" i="5"/>
  <c r="AA3" i="4" s="1"/>
  <c r="AA4" i="11" s="1"/>
  <c r="AC19" i="5"/>
  <c r="AD3" i="4" s="1"/>
  <c r="AD4" i="11" s="1"/>
  <c r="AD19" i="5"/>
  <c r="AE3" i="4" s="1"/>
  <c r="AE4" i="11" s="1"/>
  <c r="AE19" i="5"/>
  <c r="AF3" i="4" s="1"/>
  <c r="AF4" i="11" s="1"/>
  <c r="AG19" i="5"/>
  <c r="AH3" i="4" s="1"/>
  <c r="AH4" i="11" s="1"/>
  <c r="AH19" i="5"/>
  <c r="AI3" i="4" s="1"/>
  <c r="AI4" i="11" s="1"/>
  <c r="AI19" i="5"/>
  <c r="AJ3" i="4" s="1"/>
  <c r="AJ4" i="11" s="1"/>
  <c r="AL19" i="5"/>
  <c r="AM3" i="4" s="1"/>
  <c r="AM4" i="11" s="1"/>
  <c r="D23" i="5"/>
  <c r="E23" i="5" s="1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AD23" i="5" s="1"/>
  <c r="AE23" i="5" s="1"/>
  <c r="AF23" i="5" s="1"/>
  <c r="AG23" i="5" s="1"/>
  <c r="AH23" i="5" s="1"/>
  <c r="AI23" i="5" s="1"/>
  <c r="AJ23" i="5" s="1"/>
  <c r="AK23" i="5" s="1"/>
  <c r="AL23" i="5" s="1"/>
  <c r="G29" i="5"/>
  <c r="H3" i="3" s="1"/>
  <c r="N15" i="18" s="1"/>
  <c r="L29" i="5"/>
  <c r="M3" i="3" s="1"/>
  <c r="S15" i="18" s="1"/>
  <c r="P29" i="5"/>
  <c r="Q3" i="3" s="1"/>
  <c r="W15" i="18" s="1"/>
  <c r="S29" i="5"/>
  <c r="T3" i="3" s="1"/>
  <c r="Z15" i="18" s="1"/>
  <c r="T29" i="5"/>
  <c r="U3" i="3" s="1"/>
  <c r="AA15" i="18" s="1"/>
  <c r="AA29" i="5"/>
  <c r="AB3" i="3" s="1"/>
  <c r="AH15" i="18" s="1"/>
  <c r="AB29" i="5"/>
  <c r="AC3" i="3" s="1"/>
  <c r="AI15" i="18" s="1"/>
  <c r="AE29" i="5"/>
  <c r="AF3" i="3" s="1"/>
  <c r="AL15" i="18" s="1"/>
  <c r="AI29" i="5"/>
  <c r="AJ3" i="3" s="1"/>
  <c r="AP15" i="18" s="1"/>
  <c r="C29" i="5"/>
  <c r="D3" i="3" s="1"/>
  <c r="D29" i="5"/>
  <c r="E3" i="3" s="1"/>
  <c r="K15" i="18" s="1"/>
  <c r="H29" i="5"/>
  <c r="I3" i="3" s="1"/>
  <c r="O15" i="18" s="1"/>
  <c r="J29" i="5"/>
  <c r="K3" i="3" s="1"/>
  <c r="Q15" i="18" s="1"/>
  <c r="K29" i="5"/>
  <c r="L3" i="3" s="1"/>
  <c r="R15" i="18" s="1"/>
  <c r="N29" i="5"/>
  <c r="O3" i="3" s="1"/>
  <c r="U15" i="18" s="1"/>
  <c r="O29" i="5"/>
  <c r="P3" i="3" s="1"/>
  <c r="V15" i="18" s="1"/>
  <c r="R29" i="5"/>
  <c r="S3" i="3" s="1"/>
  <c r="Y15" i="18" s="1"/>
  <c r="W29" i="5"/>
  <c r="X3" i="3" s="1"/>
  <c r="AD15" i="18" s="1"/>
  <c r="X29" i="5"/>
  <c r="Y3" i="3" s="1"/>
  <c r="AE15" i="18" s="1"/>
  <c r="Z29" i="5"/>
  <c r="AA3" i="3" s="1"/>
  <c r="AG15" i="18" s="1"/>
  <c r="AD29" i="5"/>
  <c r="AE3" i="3" s="1"/>
  <c r="AK15" i="18" s="1"/>
  <c r="AF29" i="5"/>
  <c r="AG3" i="3" s="1"/>
  <c r="AM15" i="18" s="1"/>
  <c r="AH29" i="5"/>
  <c r="AI3" i="3" s="1"/>
  <c r="AO15" i="18" s="1"/>
  <c r="AJ29" i="5"/>
  <c r="AK3" i="3" s="1"/>
  <c r="AQ15" i="18" s="1"/>
  <c r="D32" i="5"/>
  <c r="E32" i="5" s="1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AL32" i="5" s="1"/>
  <c r="AI38" i="5"/>
  <c r="AJ4" i="4" s="1"/>
  <c r="W38" i="5"/>
  <c r="X4" i="4" s="1"/>
  <c r="C38" i="5"/>
  <c r="D4" i="4" s="1"/>
  <c r="D6" i="1" s="1"/>
  <c r="D38" i="5"/>
  <c r="E4" i="4" s="1"/>
  <c r="O11" i="2" l="1"/>
  <c r="K5" i="18"/>
  <c r="K6" i="18" s="1"/>
  <c r="AA11" i="2"/>
  <c r="L5" i="18"/>
  <c r="L6" i="18" s="1"/>
  <c r="C11" i="2"/>
  <c r="J5" i="18"/>
  <c r="J6" i="18" s="1"/>
  <c r="D11" i="3"/>
  <c r="J15" i="18"/>
  <c r="J19" i="18" s="1"/>
  <c r="J30" i="18" s="1"/>
  <c r="J31" i="18" s="1"/>
  <c r="AC76" i="10"/>
  <c r="AB16" i="4" s="1"/>
  <c r="E61" i="10"/>
  <c r="F42" i="10"/>
  <c r="M76" i="10"/>
  <c r="L16" i="4" s="1"/>
  <c r="U76" i="10"/>
  <c r="T16" i="4" s="1"/>
  <c r="AL76" i="10"/>
  <c r="AK16" i="4" s="1"/>
  <c r="AJ38" i="10"/>
  <c r="AB38" i="10"/>
  <c r="T38" i="10"/>
  <c r="L38" i="10"/>
  <c r="W76" i="10"/>
  <c r="V16" i="4" s="1"/>
  <c r="AG61" i="10"/>
  <c r="AG76" i="10" s="1"/>
  <c r="AF16" i="4" s="1"/>
  <c r="Q61" i="10"/>
  <c r="Q76" i="10" s="1"/>
  <c r="P16" i="4" s="1"/>
  <c r="K76" i="10"/>
  <c r="J16" i="4" s="1"/>
  <c r="S76" i="10"/>
  <c r="R16" i="4" s="1"/>
  <c r="I75" i="10"/>
  <c r="I76" i="10" s="1"/>
  <c r="H16" i="4" s="1"/>
  <c r="AE76" i="10"/>
  <c r="AD16" i="4" s="1"/>
  <c r="V76" i="10"/>
  <c r="U16" i="4" s="1"/>
  <c r="AD76" i="10"/>
  <c r="AC16" i="4" s="1"/>
  <c r="N76" i="10"/>
  <c r="M16" i="4" s="1"/>
  <c r="U38" i="10"/>
  <c r="AA76" i="10"/>
  <c r="Z16" i="4" s="1"/>
  <c r="G76" i="10"/>
  <c r="F16" i="4" s="1"/>
  <c r="AM76" i="10"/>
  <c r="AL16" i="4" s="1"/>
  <c r="P38" i="10"/>
  <c r="H38" i="10"/>
  <c r="AN38" i="10"/>
  <c r="AF38" i="10"/>
  <c r="X38" i="10"/>
  <c r="AI76" i="10"/>
  <c r="AH16" i="4" s="1"/>
  <c r="Z76" i="10"/>
  <c r="Y16" i="4" s="1"/>
  <c r="AK76" i="10"/>
  <c r="AJ16" i="4" s="1"/>
  <c r="AH76" i="10"/>
  <c r="AG16" i="4" s="1"/>
  <c r="R76" i="10"/>
  <c r="Q16" i="4" s="1"/>
  <c r="Y76" i="10"/>
  <c r="X16" i="4" s="1"/>
  <c r="M38" i="10"/>
  <c r="AN76" i="10"/>
  <c r="AM16" i="4" s="1"/>
  <c r="AJ76" i="10"/>
  <c r="AI16" i="4" s="1"/>
  <c r="X76" i="10"/>
  <c r="W16" i="4" s="1"/>
  <c r="T76" i="10"/>
  <c r="S16" i="4" s="1"/>
  <c r="AF76" i="10"/>
  <c r="AE16" i="4" s="1"/>
  <c r="AB76" i="10"/>
  <c r="AA16" i="4" s="1"/>
  <c r="L76" i="10"/>
  <c r="K16" i="4" s="1"/>
  <c r="J76" i="10"/>
  <c r="I16" i="4" s="1"/>
  <c r="F12" i="12"/>
  <c r="E14" i="12"/>
  <c r="E3" i="13"/>
  <c r="E14" i="13" s="1"/>
  <c r="P75" i="10"/>
  <c r="P76" i="10" s="1"/>
  <c r="O16" i="4" s="1"/>
  <c r="H75" i="10"/>
  <c r="H76" i="10" s="1"/>
  <c r="G16" i="4" s="1"/>
  <c r="H67" i="1"/>
  <c r="G65" i="1"/>
  <c r="E62" i="10"/>
  <c r="F43" i="10"/>
  <c r="F62" i="10" s="1"/>
  <c r="AP5" i="8"/>
  <c r="AP6" i="8"/>
  <c r="AH5" i="8"/>
  <c r="AH6" i="8"/>
  <c r="AO5" i="8"/>
  <c r="AO6" i="8"/>
  <c r="AG6" i="8"/>
  <c r="AG5" i="8"/>
  <c r="AN6" i="8"/>
  <c r="AN5" i="8"/>
  <c r="AM5" i="8"/>
  <c r="AM6" i="8"/>
  <c r="AL6" i="8"/>
  <c r="AL5" i="8"/>
  <c r="AK5" i="8"/>
  <c r="AK6" i="8"/>
  <c r="AJ6" i="8"/>
  <c r="AJ5" i="8"/>
  <c r="AQ6" i="8"/>
  <c r="AQ5" i="8"/>
  <c r="AI6" i="8"/>
  <c r="AI5" i="8"/>
  <c r="AF6" i="8"/>
  <c r="AF5" i="8"/>
  <c r="Z5" i="8"/>
  <c r="Z6" i="8"/>
  <c r="Y5" i="8"/>
  <c r="Y6" i="8"/>
  <c r="X6" i="8"/>
  <c r="X5" i="8"/>
  <c r="AE6" i="8"/>
  <c r="AE5" i="8"/>
  <c r="W5" i="8"/>
  <c r="W6" i="8"/>
  <c r="AD5" i="8"/>
  <c r="AD6" i="8"/>
  <c r="V5" i="8"/>
  <c r="V6" i="8"/>
  <c r="AC5" i="8"/>
  <c r="AC6" i="8"/>
  <c r="U5" i="8"/>
  <c r="U6" i="8"/>
  <c r="AB6" i="8"/>
  <c r="AB5" i="8"/>
  <c r="AA6" i="8"/>
  <c r="AA5" i="8"/>
  <c r="T5" i="8"/>
  <c r="T6" i="8"/>
  <c r="R6" i="8"/>
  <c r="R5" i="8"/>
  <c r="J6" i="8"/>
  <c r="J5" i="8"/>
  <c r="Q6" i="8"/>
  <c r="Q5" i="8"/>
  <c r="P6" i="8"/>
  <c r="P5" i="8"/>
  <c r="O6" i="8"/>
  <c r="O5" i="8"/>
  <c r="N5" i="8"/>
  <c r="N6" i="8"/>
  <c r="M6" i="8"/>
  <c r="M5" i="8"/>
  <c r="L5" i="8"/>
  <c r="L6" i="8"/>
  <c r="S6" i="8"/>
  <c r="S5" i="8"/>
  <c r="K6" i="8"/>
  <c r="K5" i="8"/>
  <c r="I5" i="8"/>
  <c r="I6" i="8"/>
  <c r="H6" i="8"/>
  <c r="H5" i="8"/>
  <c r="H59" i="1"/>
  <c r="F44" i="10"/>
  <c r="F63" i="10" s="1"/>
  <c r="E63" i="10"/>
  <c r="E57" i="10"/>
  <c r="D14" i="3" s="1"/>
  <c r="D30" i="3" s="1"/>
  <c r="E38" i="10"/>
  <c r="H7" i="4"/>
  <c r="P7" i="4"/>
  <c r="X7" i="4"/>
  <c r="AF7" i="4"/>
  <c r="E8" i="4"/>
  <c r="M8" i="4"/>
  <c r="U8" i="4"/>
  <c r="AC8" i="4"/>
  <c r="AK8" i="4"/>
  <c r="J9" i="4"/>
  <c r="R9" i="4"/>
  <c r="Z9" i="4"/>
  <c r="AH9" i="4"/>
  <c r="G10" i="4"/>
  <c r="O10" i="4"/>
  <c r="W10" i="4"/>
  <c r="AE10" i="4"/>
  <c r="L11" i="4"/>
  <c r="T11" i="4"/>
  <c r="AB11" i="4"/>
  <c r="AJ11" i="4"/>
  <c r="I12" i="4"/>
  <c r="Q12" i="4"/>
  <c r="Y12" i="4"/>
  <c r="AG12" i="4"/>
  <c r="D7" i="4"/>
  <c r="I7" i="4"/>
  <c r="Q7" i="4"/>
  <c r="Y7" i="4"/>
  <c r="AG7" i="4"/>
  <c r="F8" i="4"/>
  <c r="N8" i="4"/>
  <c r="V8" i="4"/>
  <c r="AD8" i="4"/>
  <c r="K9" i="4"/>
  <c r="S9" i="4"/>
  <c r="AA9" i="4"/>
  <c r="AI9" i="4"/>
  <c r="H10" i="4"/>
  <c r="P10" i="4"/>
  <c r="X10" i="4"/>
  <c r="AF10" i="4"/>
  <c r="E11" i="4"/>
  <c r="M11" i="4"/>
  <c r="U11" i="4"/>
  <c r="AC11" i="4"/>
  <c r="AK11" i="4"/>
  <c r="J12" i="4"/>
  <c r="R12" i="4"/>
  <c r="Z12" i="4"/>
  <c r="AH12" i="4"/>
  <c r="J7" i="4"/>
  <c r="R7" i="4"/>
  <c r="Z7" i="4"/>
  <c r="AH7" i="4"/>
  <c r="G8" i="4"/>
  <c r="O8" i="4"/>
  <c r="W8" i="4"/>
  <c r="AE8" i="4"/>
  <c r="L9" i="4"/>
  <c r="T9" i="4"/>
  <c r="AB9" i="4"/>
  <c r="AJ9" i="4"/>
  <c r="I10" i="4"/>
  <c r="Q10" i="4"/>
  <c r="Y10" i="4"/>
  <c r="AG10" i="4"/>
  <c r="F11" i="4"/>
  <c r="N11" i="4"/>
  <c r="V11" i="4"/>
  <c r="AD11" i="4"/>
  <c r="K12" i="4"/>
  <c r="S12" i="4"/>
  <c r="AA12" i="4"/>
  <c r="AI12" i="4"/>
  <c r="K7" i="4"/>
  <c r="S7" i="4"/>
  <c r="AA7" i="4"/>
  <c r="AI7" i="4"/>
  <c r="H8" i="4"/>
  <c r="P8" i="4"/>
  <c r="X8" i="4"/>
  <c r="AF8" i="4"/>
  <c r="E9" i="4"/>
  <c r="M9" i="4"/>
  <c r="U9" i="4"/>
  <c r="AC9" i="4"/>
  <c r="AK9" i="4"/>
  <c r="J10" i="4"/>
  <c r="R10" i="4"/>
  <c r="Z10" i="4"/>
  <c r="AH10" i="4"/>
  <c r="G11" i="4"/>
  <c r="O11" i="4"/>
  <c r="W11" i="4"/>
  <c r="AE11" i="4"/>
  <c r="L12" i="4"/>
  <c r="T12" i="4"/>
  <c r="AB12" i="4"/>
  <c r="AJ12" i="4"/>
  <c r="D12" i="4"/>
  <c r="D28" i="1" s="1"/>
  <c r="L7" i="4"/>
  <c r="T7" i="4"/>
  <c r="AB7" i="4"/>
  <c r="AJ7" i="4"/>
  <c r="I8" i="4"/>
  <c r="Q8" i="4"/>
  <c r="Y8" i="4"/>
  <c r="AG8" i="4"/>
  <c r="F9" i="4"/>
  <c r="N9" i="4"/>
  <c r="V9" i="4"/>
  <c r="AD9" i="4"/>
  <c r="K10" i="4"/>
  <c r="S10" i="4"/>
  <c r="AA10" i="4"/>
  <c r="AI10" i="4"/>
  <c r="H11" i="4"/>
  <c r="P11" i="4"/>
  <c r="X11" i="4"/>
  <c r="AF11" i="4"/>
  <c r="E12" i="4"/>
  <c r="M12" i="4"/>
  <c r="U12" i="4"/>
  <c r="AC12" i="4"/>
  <c r="AK12" i="4"/>
  <c r="D9" i="4"/>
  <c r="D21" i="1" s="1"/>
  <c r="E7" i="4"/>
  <c r="M7" i="4"/>
  <c r="U7" i="4"/>
  <c r="AC7" i="4"/>
  <c r="AK7" i="4"/>
  <c r="J8" i="4"/>
  <c r="R8" i="4"/>
  <c r="Z8" i="4"/>
  <c r="AH8" i="4"/>
  <c r="G9" i="4"/>
  <c r="O9" i="4"/>
  <c r="W9" i="4"/>
  <c r="AE9" i="4"/>
  <c r="L10" i="4"/>
  <c r="T10" i="4"/>
  <c r="AB10" i="4"/>
  <c r="AJ10" i="4"/>
  <c r="I11" i="4"/>
  <c r="Q11" i="4"/>
  <c r="Y11" i="4"/>
  <c r="AG11" i="4"/>
  <c r="F12" i="4"/>
  <c r="N12" i="4"/>
  <c r="V12" i="4"/>
  <c r="AD12" i="4"/>
  <c r="D10" i="4"/>
  <c r="D26" i="1" s="1"/>
  <c r="F7" i="4"/>
  <c r="N7" i="4"/>
  <c r="V7" i="4"/>
  <c r="AD7" i="4"/>
  <c r="K8" i="4"/>
  <c r="S8" i="4"/>
  <c r="AA8" i="4"/>
  <c r="AI8" i="4"/>
  <c r="H9" i="4"/>
  <c r="P9" i="4"/>
  <c r="X9" i="4"/>
  <c r="AF9" i="4"/>
  <c r="E10" i="4"/>
  <c r="M10" i="4"/>
  <c r="U10" i="4"/>
  <c r="AC10" i="4"/>
  <c r="AK10" i="4"/>
  <c r="J11" i="4"/>
  <c r="R11" i="4"/>
  <c r="Z11" i="4"/>
  <c r="AH11" i="4"/>
  <c r="G12" i="4"/>
  <c r="O12" i="4"/>
  <c r="W12" i="4"/>
  <c r="AE12" i="4"/>
  <c r="D11" i="4"/>
  <c r="D27" i="1" s="1"/>
  <c r="G7" i="4"/>
  <c r="O7" i="4"/>
  <c r="W7" i="4"/>
  <c r="AE7" i="4"/>
  <c r="L8" i="4"/>
  <c r="T8" i="4"/>
  <c r="AB8" i="4"/>
  <c r="AJ8" i="4"/>
  <c r="I9" i="4"/>
  <c r="Q9" i="4"/>
  <c r="Y9" i="4"/>
  <c r="AG9" i="4"/>
  <c r="F10" i="4"/>
  <c r="N10" i="4"/>
  <c r="V10" i="4"/>
  <c r="AD10" i="4"/>
  <c r="K11" i="4"/>
  <c r="S11" i="4"/>
  <c r="AA11" i="4"/>
  <c r="AI11" i="4"/>
  <c r="H12" i="4"/>
  <c r="P12" i="4"/>
  <c r="X12" i="4"/>
  <c r="AF12" i="4"/>
  <c r="D8" i="4"/>
  <c r="D20" i="1" s="1"/>
  <c r="AP4" i="8"/>
  <c r="AK6" i="2"/>
  <c r="AH4" i="8"/>
  <c r="AC6" i="2"/>
  <c r="Z4" i="8"/>
  <c r="U6" i="2"/>
  <c r="R4" i="8"/>
  <c r="M6" i="2"/>
  <c r="J4" i="8"/>
  <c r="E6" i="2"/>
  <c r="AO4" i="8"/>
  <c r="AJ6" i="2"/>
  <c r="AG4" i="8"/>
  <c r="AB6" i="2"/>
  <c r="Y4" i="8"/>
  <c r="T6" i="2"/>
  <c r="Q4" i="8"/>
  <c r="L6" i="2"/>
  <c r="I4" i="8"/>
  <c r="D6" i="2"/>
  <c r="AN4" i="8"/>
  <c r="AI6" i="2"/>
  <c r="AF4" i="8"/>
  <c r="AA6" i="2"/>
  <c r="X4" i="8"/>
  <c r="S6" i="2"/>
  <c r="P4" i="8"/>
  <c r="K6" i="2"/>
  <c r="AM4" i="8"/>
  <c r="AH6" i="2"/>
  <c r="AE4" i="8"/>
  <c r="Z6" i="2"/>
  <c r="W4" i="8"/>
  <c r="R6" i="2"/>
  <c r="O4" i="8"/>
  <c r="J6" i="2"/>
  <c r="AL4" i="8"/>
  <c r="AG6" i="2"/>
  <c r="AD4" i="8"/>
  <c r="Y6" i="2"/>
  <c r="V4" i="8"/>
  <c r="Q6" i="2"/>
  <c r="N4" i="8"/>
  <c r="I6" i="2"/>
  <c r="AK4" i="8"/>
  <c r="AF6" i="2"/>
  <c r="AC4" i="8"/>
  <c r="X6" i="2"/>
  <c r="U4" i="8"/>
  <c r="P6" i="2"/>
  <c r="M4" i="8"/>
  <c r="H6" i="2"/>
  <c r="AJ4" i="8"/>
  <c r="AE6" i="2"/>
  <c r="AB4" i="8"/>
  <c r="W6" i="2"/>
  <c r="T4" i="8"/>
  <c r="O6" i="2"/>
  <c r="L4" i="8"/>
  <c r="G6" i="2"/>
  <c r="AQ4" i="8"/>
  <c r="AL6" i="2"/>
  <c r="AI4" i="8"/>
  <c r="AD6" i="2"/>
  <c r="AA4" i="8"/>
  <c r="V6" i="2"/>
  <c r="S4" i="8"/>
  <c r="N6" i="2"/>
  <c r="K4" i="8"/>
  <c r="F6" i="2"/>
  <c r="C6" i="2"/>
  <c r="H4" i="8"/>
  <c r="E6" i="1"/>
  <c r="AJ38" i="5"/>
  <c r="AK4" i="4" s="1"/>
  <c r="O38" i="5"/>
  <c r="P4" i="4" s="1"/>
  <c r="L38" i="5"/>
  <c r="M4" i="4" s="1"/>
  <c r="S38" i="5"/>
  <c r="T4" i="4" s="1"/>
  <c r="AB38" i="5"/>
  <c r="AC4" i="4" s="1"/>
  <c r="K38" i="5"/>
  <c r="L4" i="4" s="1"/>
  <c r="X38" i="5"/>
  <c r="Y4" i="4" s="1"/>
  <c r="G38" i="5"/>
  <c r="H4" i="4" s="1"/>
  <c r="AE38" i="5"/>
  <c r="AF4" i="4" s="1"/>
  <c r="T38" i="5"/>
  <c r="U4" i="4" s="1"/>
  <c r="AF38" i="5"/>
  <c r="AG4" i="4" s="1"/>
  <c r="V29" i="5"/>
  <c r="W3" i="3" s="1"/>
  <c r="AC15" i="18" s="1"/>
  <c r="H38" i="5"/>
  <c r="I4" i="4" s="1"/>
  <c r="AA38" i="5"/>
  <c r="AB4" i="4" s="1"/>
  <c r="P38" i="5"/>
  <c r="Q4" i="4" s="1"/>
  <c r="AL29" i="5"/>
  <c r="AM3" i="3" s="1"/>
  <c r="AS15" i="18" s="1"/>
  <c r="F29" i="5"/>
  <c r="G3" i="3" s="1"/>
  <c r="M15" i="18" s="1"/>
  <c r="AD38" i="5"/>
  <c r="AE4" i="4" s="1"/>
  <c r="F38" i="5"/>
  <c r="G4" i="4" s="1"/>
  <c r="N38" i="5"/>
  <c r="O4" i="4" s="1"/>
  <c r="AF19" i="5"/>
  <c r="AG3" i="4" s="1"/>
  <c r="AG4" i="11" s="1"/>
  <c r="X19" i="5"/>
  <c r="Y3" i="4" s="1"/>
  <c r="Y4" i="11" s="1"/>
  <c r="P19" i="5"/>
  <c r="Q3" i="4" s="1"/>
  <c r="Q4" i="11" s="1"/>
  <c r="H19" i="5"/>
  <c r="I3" i="4" s="1"/>
  <c r="I4" i="11" s="1"/>
  <c r="F3" i="13"/>
  <c r="F14" i="13" s="1"/>
  <c r="G12" i="12"/>
  <c r="G23" i="12" s="1"/>
  <c r="E76" i="10"/>
  <c r="D16" i="4" s="1"/>
  <c r="D49" i="1" s="1"/>
  <c r="F61" i="10"/>
  <c r="F76" i="10" s="1"/>
  <c r="E16" i="4" s="1"/>
  <c r="V38" i="5"/>
  <c r="W4" i="4" s="1"/>
  <c r="AH38" i="5"/>
  <c r="AI4" i="4" s="1"/>
  <c r="Z38" i="5"/>
  <c r="AA4" i="4" s="1"/>
  <c r="R38" i="5"/>
  <c r="S4" i="4" s="1"/>
  <c r="J38" i="5"/>
  <c r="K4" i="4" s="1"/>
  <c r="AL38" i="5"/>
  <c r="AM4" i="4" s="1"/>
  <c r="AG38" i="5"/>
  <c r="AH4" i="4" s="1"/>
  <c r="AG29" i="5"/>
  <c r="AH3" i="3" s="1"/>
  <c r="AN15" i="18" s="1"/>
  <c r="Y38" i="5"/>
  <c r="Z4" i="4" s="1"/>
  <c r="Y29" i="5"/>
  <c r="Z3" i="3" s="1"/>
  <c r="AF15" i="18" s="1"/>
  <c r="Q29" i="5"/>
  <c r="R3" i="3" s="1"/>
  <c r="X15" i="18" s="1"/>
  <c r="I29" i="5"/>
  <c r="J3" i="3" s="1"/>
  <c r="P15" i="18" s="1"/>
  <c r="AK38" i="5"/>
  <c r="AL4" i="4" s="1"/>
  <c r="AK29" i="5"/>
  <c r="AL3" i="3" s="1"/>
  <c r="AR15" i="18" s="1"/>
  <c r="AC38" i="5"/>
  <c r="AD4" i="4" s="1"/>
  <c r="AC29" i="5"/>
  <c r="AD3" i="3" s="1"/>
  <c r="AJ15" i="18" s="1"/>
  <c r="U38" i="5"/>
  <c r="V4" i="4" s="1"/>
  <c r="U29" i="5"/>
  <c r="V3" i="3" s="1"/>
  <c r="AB15" i="18" s="1"/>
  <c r="M38" i="5"/>
  <c r="N4" i="4" s="1"/>
  <c r="M29" i="5"/>
  <c r="N3" i="3" s="1"/>
  <c r="T15" i="18" s="1"/>
  <c r="E38" i="5"/>
  <c r="F4" i="4" s="1"/>
  <c r="E29" i="5"/>
  <c r="F3" i="3" s="1"/>
  <c r="L15" i="18" s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V21" i="19"/>
  <c r="V22" i="19"/>
  <c r="K21" i="19"/>
  <c r="K22" i="19"/>
  <c r="Z22" i="19"/>
  <c r="Z21" i="19"/>
  <c r="Y22" i="19"/>
  <c r="Y21" i="19"/>
  <c r="AF22" i="19"/>
  <c r="AF21" i="19"/>
  <c r="N21" i="19"/>
  <c r="N22" i="19"/>
  <c r="AC21" i="19"/>
  <c r="AC22" i="19"/>
  <c r="R22" i="19"/>
  <c r="R21" i="19"/>
  <c r="Q22" i="19"/>
  <c r="Q21" i="19"/>
  <c r="X22" i="19"/>
  <c r="X21" i="19"/>
  <c r="F21" i="19"/>
  <c r="F22" i="19"/>
  <c r="U21" i="19"/>
  <c r="U22" i="19"/>
  <c r="AJ21" i="19"/>
  <c r="AJ22" i="19"/>
  <c r="J22" i="19"/>
  <c r="J21" i="19"/>
  <c r="I22" i="19"/>
  <c r="I21" i="19"/>
  <c r="P22" i="19"/>
  <c r="P21" i="19"/>
  <c r="AE21" i="19"/>
  <c r="AE22" i="19"/>
  <c r="M21" i="19"/>
  <c r="M22" i="19"/>
  <c r="AB21" i="19"/>
  <c r="AB22" i="19"/>
  <c r="H22" i="19"/>
  <c r="H21" i="19"/>
  <c r="W21" i="19"/>
  <c r="W22" i="19"/>
  <c r="E21" i="19"/>
  <c r="E22" i="19"/>
  <c r="T21" i="19"/>
  <c r="T22" i="19"/>
  <c r="O21" i="19"/>
  <c r="O22" i="19"/>
  <c r="L21" i="19"/>
  <c r="L22" i="19"/>
  <c r="AI21" i="19"/>
  <c r="AI22" i="19"/>
  <c r="G21" i="19"/>
  <c r="G22" i="19"/>
  <c r="D21" i="19"/>
  <c r="D22" i="19"/>
  <c r="AA21" i="19"/>
  <c r="AA22" i="19"/>
  <c r="AD21" i="19"/>
  <c r="AD22" i="19"/>
  <c r="S21" i="19"/>
  <c r="S22" i="19"/>
  <c r="AH22" i="19"/>
  <c r="AH21" i="19"/>
  <c r="AG22" i="19"/>
  <c r="AG21" i="19"/>
  <c r="C22" i="19"/>
  <c r="C21" i="19"/>
  <c r="D17" i="1"/>
  <c r="D32" i="3"/>
  <c r="D35" i="3" s="1"/>
  <c r="D4" i="1" s="1"/>
  <c r="D3" i="1" s="1"/>
  <c r="J34" i="18"/>
  <c r="E17" i="12"/>
  <c r="E21" i="12" s="1"/>
  <c r="D67" i="2" s="1"/>
  <c r="D9" i="15" s="1"/>
  <c r="E25" i="12"/>
  <c r="E18" i="3" s="1"/>
  <c r="K24" i="18" s="1"/>
  <c r="G4" i="3"/>
  <c r="M16" i="18" s="1"/>
  <c r="F23" i="12"/>
  <c r="I67" i="1"/>
  <c r="H65" i="1"/>
  <c r="F57" i="10"/>
  <c r="E14" i="3" s="1"/>
  <c r="AG32" i="8"/>
  <c r="AH59" i="8" s="1"/>
  <c r="AB16" i="2"/>
  <c r="AK32" i="8"/>
  <c r="AL59" i="8" s="1"/>
  <c r="AF16" i="2"/>
  <c r="AI32" i="8"/>
  <c r="AJ59" i="8" s="1"/>
  <c r="AD16" i="2"/>
  <c r="AL32" i="8"/>
  <c r="AM59" i="8" s="1"/>
  <c r="AG16" i="2"/>
  <c r="AO32" i="8"/>
  <c r="AP59" i="8" s="1"/>
  <c r="AJ16" i="2"/>
  <c r="AQ32" i="8"/>
  <c r="AL16" i="2"/>
  <c r="AM32" i="8"/>
  <c r="AN59" i="8" s="1"/>
  <c r="AH16" i="2"/>
  <c r="AH32" i="8"/>
  <c r="AC16" i="2"/>
  <c r="AJ32" i="8"/>
  <c r="AK59" i="8" s="1"/>
  <c r="AE16" i="2"/>
  <c r="AN32" i="8"/>
  <c r="AO59" i="8" s="1"/>
  <c r="AI16" i="2"/>
  <c r="AP32" i="8"/>
  <c r="AQ59" i="8" s="1"/>
  <c r="AK16" i="2"/>
  <c r="AF32" i="8"/>
  <c r="AG59" i="8" s="1"/>
  <c r="AA16" i="2"/>
  <c r="AE32" i="8"/>
  <c r="AF59" i="8" s="1"/>
  <c r="Z16" i="2"/>
  <c r="AC32" i="8"/>
  <c r="AD59" i="8" s="1"/>
  <c r="X16" i="2"/>
  <c r="AA32" i="8"/>
  <c r="AB59" i="8" s="1"/>
  <c r="V16" i="2"/>
  <c r="X32" i="8"/>
  <c r="Y59" i="8" s="1"/>
  <c r="S16" i="2"/>
  <c r="V32" i="8"/>
  <c r="W59" i="8" s="1"/>
  <c r="Q16" i="2"/>
  <c r="AB32" i="8"/>
  <c r="AC59" i="8" s="1"/>
  <c r="AC86" i="8" s="1"/>
  <c r="W16" i="2"/>
  <c r="AD32" i="8"/>
  <c r="AE59" i="8" s="1"/>
  <c r="Y16" i="2"/>
  <c r="Y32" i="8"/>
  <c r="Z59" i="8" s="1"/>
  <c r="T16" i="2"/>
  <c r="U32" i="8"/>
  <c r="V59" i="8" s="1"/>
  <c r="V86" i="8" s="1"/>
  <c r="P16" i="2"/>
  <c r="W32" i="8"/>
  <c r="X59" i="8" s="1"/>
  <c r="R16" i="2"/>
  <c r="Z32" i="8"/>
  <c r="U16" i="2"/>
  <c r="T32" i="8"/>
  <c r="U59" i="8" s="1"/>
  <c r="O16" i="2"/>
  <c r="P32" i="8"/>
  <c r="Q59" i="8" s="1"/>
  <c r="K16" i="2"/>
  <c r="L32" i="8"/>
  <c r="M59" i="8" s="1"/>
  <c r="G16" i="2"/>
  <c r="M32" i="8"/>
  <c r="N59" i="8" s="1"/>
  <c r="H16" i="2"/>
  <c r="Q32" i="8"/>
  <c r="R59" i="8" s="1"/>
  <c r="L16" i="2"/>
  <c r="K32" i="8"/>
  <c r="L59" i="8" s="1"/>
  <c r="F16" i="2"/>
  <c r="J32" i="8"/>
  <c r="K59" i="8" s="1"/>
  <c r="E16" i="2"/>
  <c r="N32" i="8"/>
  <c r="O59" i="8" s="1"/>
  <c r="I16" i="2"/>
  <c r="S32" i="8"/>
  <c r="T59" i="8" s="1"/>
  <c r="T86" i="8" s="1"/>
  <c r="N16" i="2"/>
  <c r="O32" i="8"/>
  <c r="P59" i="8" s="1"/>
  <c r="P86" i="8" s="1"/>
  <c r="J16" i="2"/>
  <c r="R32" i="8"/>
  <c r="S59" i="8" s="1"/>
  <c r="M16" i="2"/>
  <c r="I32" i="8"/>
  <c r="J59" i="8" s="1"/>
  <c r="D16" i="2"/>
  <c r="H32" i="8"/>
  <c r="H86" i="8" s="1"/>
  <c r="C16" i="2"/>
  <c r="I59" i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E26" i="1"/>
  <c r="D25" i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E20" i="1"/>
  <c r="D19" i="1"/>
  <c r="AI31" i="8"/>
  <c r="AJ58" i="8" s="1"/>
  <c r="AD15" i="2"/>
  <c r="G13" i="2"/>
  <c r="U31" i="8"/>
  <c r="V58" i="8" s="1"/>
  <c r="P15" i="2"/>
  <c r="AG13" i="2"/>
  <c r="O31" i="8"/>
  <c r="P58" i="8" s="1"/>
  <c r="J15" i="2"/>
  <c r="AF31" i="8"/>
  <c r="AG58" i="8" s="1"/>
  <c r="AA15" i="2"/>
  <c r="D13" i="2"/>
  <c r="AO28" i="8"/>
  <c r="AJ13" i="2"/>
  <c r="M13" i="2"/>
  <c r="F13" i="2"/>
  <c r="AL13" i="2"/>
  <c r="L31" i="8"/>
  <c r="M58" i="8" s="1"/>
  <c r="L28" i="8"/>
  <c r="G15" i="2"/>
  <c r="AC28" i="8"/>
  <c r="X13" i="2"/>
  <c r="AL31" i="8"/>
  <c r="AM58" i="8" s="1"/>
  <c r="AL28" i="8"/>
  <c r="AG15" i="2"/>
  <c r="W28" i="8"/>
  <c r="R13" i="2"/>
  <c r="AI13" i="2"/>
  <c r="I31" i="8"/>
  <c r="I28" i="8"/>
  <c r="D15" i="2"/>
  <c r="AO31" i="8"/>
  <c r="AP58" i="8" s="1"/>
  <c r="AJ15" i="2"/>
  <c r="R28" i="8"/>
  <c r="R31" i="8"/>
  <c r="M15" i="2"/>
  <c r="K31" i="8"/>
  <c r="L58" i="8" s="1"/>
  <c r="K28" i="8"/>
  <c r="F15" i="2"/>
  <c r="AQ31" i="8"/>
  <c r="AQ28" i="8"/>
  <c r="AL15" i="2"/>
  <c r="O13" i="2"/>
  <c r="AC31" i="8"/>
  <c r="AD58" i="8" s="1"/>
  <c r="X15" i="2"/>
  <c r="I13" i="2"/>
  <c r="W31" i="8"/>
  <c r="X58" i="8" s="1"/>
  <c r="R15" i="2"/>
  <c r="AN31" i="8"/>
  <c r="AN28" i="8"/>
  <c r="AI15" i="2"/>
  <c r="L13" i="2"/>
  <c r="Z28" i="8"/>
  <c r="U13" i="2"/>
  <c r="N13" i="2"/>
  <c r="T31" i="8"/>
  <c r="U58" i="8" s="1"/>
  <c r="O15" i="2"/>
  <c r="AK28" i="8"/>
  <c r="AF13" i="2"/>
  <c r="N31" i="8"/>
  <c r="O58" i="8" s="1"/>
  <c r="N28" i="8"/>
  <c r="I15" i="2"/>
  <c r="AE28" i="8"/>
  <c r="Z13" i="2"/>
  <c r="K13" i="2"/>
  <c r="Q31" i="8"/>
  <c r="R58" i="8" s="1"/>
  <c r="Q28" i="8"/>
  <c r="L15" i="2"/>
  <c r="Z31" i="8"/>
  <c r="AA58" i="8" s="1"/>
  <c r="U15" i="2"/>
  <c r="S31" i="8"/>
  <c r="T58" i="8" s="1"/>
  <c r="S28" i="8"/>
  <c r="N15" i="2"/>
  <c r="W13" i="2"/>
  <c r="AK31" i="8"/>
  <c r="AL58" i="8" s="1"/>
  <c r="AF15" i="2"/>
  <c r="V28" i="8"/>
  <c r="Q13" i="2"/>
  <c r="AE31" i="8"/>
  <c r="Z15" i="2"/>
  <c r="P31" i="8"/>
  <c r="Q58" i="8" s="1"/>
  <c r="K15" i="2"/>
  <c r="Y28" i="8"/>
  <c r="T13" i="2"/>
  <c r="AC13" i="2"/>
  <c r="AA28" i="8"/>
  <c r="V13" i="2"/>
  <c r="AB31" i="8"/>
  <c r="AC58" i="8" s="1"/>
  <c r="AB28" i="8"/>
  <c r="W15" i="2"/>
  <c r="M28" i="8"/>
  <c r="H13" i="2"/>
  <c r="V31" i="8"/>
  <c r="Q15" i="2"/>
  <c r="AH13" i="2"/>
  <c r="X28" i="8"/>
  <c r="S13" i="2"/>
  <c r="Y31" i="8"/>
  <c r="Z58" i="8" s="1"/>
  <c r="T15" i="2"/>
  <c r="AH28" i="8"/>
  <c r="AH31" i="8"/>
  <c r="AC15" i="2"/>
  <c r="AA31" i="8"/>
  <c r="AB58" i="8" s="1"/>
  <c r="V15" i="2"/>
  <c r="AE13" i="2"/>
  <c r="M31" i="8"/>
  <c r="H15" i="2"/>
  <c r="AD28" i="8"/>
  <c r="Y13" i="2"/>
  <c r="AM31" i="8"/>
  <c r="AH15" i="2"/>
  <c r="X31" i="8"/>
  <c r="Y58" i="8" s="1"/>
  <c r="S15" i="2"/>
  <c r="AB13" i="2"/>
  <c r="E13" i="2"/>
  <c r="AK13" i="2"/>
  <c r="AI28" i="8"/>
  <c r="AD13" i="2"/>
  <c r="AJ31" i="8"/>
  <c r="AK58" i="8" s="1"/>
  <c r="AJ28" i="8"/>
  <c r="AE15" i="2"/>
  <c r="U28" i="8"/>
  <c r="P13" i="2"/>
  <c r="AD31" i="8"/>
  <c r="Y15" i="2"/>
  <c r="O28" i="8"/>
  <c r="J13" i="2"/>
  <c r="AA13" i="2"/>
  <c r="AG31" i="8"/>
  <c r="AB15" i="2"/>
  <c r="J28" i="8"/>
  <c r="J31" i="8"/>
  <c r="K58" i="8" s="1"/>
  <c r="E15" i="2"/>
  <c r="AP31" i="8"/>
  <c r="AQ58" i="8" s="1"/>
  <c r="AK15" i="2"/>
  <c r="H31" i="8"/>
  <c r="H85" i="8" s="1"/>
  <c r="C15" i="2"/>
  <c r="C13" i="2"/>
  <c r="F6" i="1"/>
  <c r="G6" i="1" s="1"/>
  <c r="H6" i="1" s="1"/>
  <c r="I6" i="1" s="1"/>
  <c r="I38" i="5"/>
  <c r="J4" i="4" s="1"/>
  <c r="Q38" i="5"/>
  <c r="R4" i="4" s="1"/>
  <c r="G3" i="13"/>
  <c r="G14" i="13" s="1"/>
  <c r="H12" i="12"/>
  <c r="H23" i="12" s="1"/>
  <c r="P28" i="1" l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D28" i="21"/>
  <c r="P27" i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D27" i="21"/>
  <c r="P21" i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D21" i="21"/>
  <c r="E17" i="1"/>
  <c r="F17" i="1" s="1"/>
  <c r="D24" i="1"/>
  <c r="Q24" i="19"/>
  <c r="AF24" i="19"/>
  <c r="I24" i="19"/>
  <c r="Z24" i="19"/>
  <c r="C24" i="19"/>
  <c r="J24" i="19"/>
  <c r="X24" i="19"/>
  <c r="D16" i="1"/>
  <c r="H24" i="19"/>
  <c r="P24" i="19"/>
  <c r="R24" i="19"/>
  <c r="Y24" i="19"/>
  <c r="AA24" i="19"/>
  <c r="D24" i="19"/>
  <c r="L24" i="19"/>
  <c r="V24" i="19"/>
  <c r="AH24" i="19"/>
  <c r="O24" i="19"/>
  <c r="U24" i="19"/>
  <c r="S24" i="19"/>
  <c r="G24" i="19"/>
  <c r="T24" i="19"/>
  <c r="AB24" i="19"/>
  <c r="F24" i="19"/>
  <c r="AC24" i="19"/>
  <c r="AD24" i="19"/>
  <c r="AI24" i="19"/>
  <c r="E24" i="19"/>
  <c r="M24" i="19"/>
  <c r="N24" i="19"/>
  <c r="K24" i="19"/>
  <c r="AG24" i="19"/>
  <c r="W24" i="19"/>
  <c r="AE24" i="19"/>
  <c r="AJ24" i="19"/>
  <c r="D45" i="1"/>
  <c r="D44" i="1" s="1"/>
  <c r="D40" i="3"/>
  <c r="E8" i="3" s="1"/>
  <c r="K18" i="18" s="1"/>
  <c r="E34" i="3"/>
  <c r="D41" i="3"/>
  <c r="E28" i="3" s="1"/>
  <c r="K27" i="18" s="1"/>
  <c r="AQ86" i="8"/>
  <c r="AF86" i="8"/>
  <c r="AK86" i="8"/>
  <c r="E15" i="12"/>
  <c r="AH86" i="8"/>
  <c r="AG86" i="8"/>
  <c r="AM86" i="8"/>
  <c r="J86" i="8"/>
  <c r="N86" i="8"/>
  <c r="K86" i="8"/>
  <c r="J67" i="1"/>
  <c r="I65" i="1"/>
  <c r="Y85" i="8"/>
  <c r="I59" i="8"/>
  <c r="I86" i="8" s="1"/>
  <c r="Q86" i="8"/>
  <c r="AL86" i="8"/>
  <c r="H4" i="3"/>
  <c r="N16" i="18" s="1"/>
  <c r="R86" i="8"/>
  <c r="Z86" i="8"/>
  <c r="AD86" i="8"/>
  <c r="AP86" i="8"/>
  <c r="F4" i="3"/>
  <c r="L16" i="18" s="1"/>
  <c r="W86" i="8"/>
  <c r="AM85" i="8"/>
  <c r="AJ86" i="8"/>
  <c r="AI59" i="8"/>
  <c r="AI86" i="8" s="1"/>
  <c r="AO86" i="8"/>
  <c r="AN86" i="8"/>
  <c r="AA59" i="8"/>
  <c r="AA86" i="8" s="1"/>
  <c r="AB86" i="8"/>
  <c r="Y86" i="8"/>
  <c r="U86" i="8"/>
  <c r="X86" i="8"/>
  <c r="AE86" i="8"/>
  <c r="O86" i="8"/>
  <c r="M86" i="8"/>
  <c r="L86" i="8"/>
  <c r="S86" i="8"/>
  <c r="J59" i="1"/>
  <c r="P85" i="8"/>
  <c r="Q85" i="8"/>
  <c r="F26" i="1"/>
  <c r="E25" i="1"/>
  <c r="E24" i="1" s="1"/>
  <c r="F20" i="1"/>
  <c r="E19" i="1"/>
  <c r="AP85" i="8"/>
  <c r="AQ85" i="8"/>
  <c r="X85" i="8"/>
  <c r="AC85" i="8"/>
  <c r="L85" i="8"/>
  <c r="U85" i="8"/>
  <c r="M85" i="8"/>
  <c r="O85" i="8"/>
  <c r="AK17" i="2"/>
  <c r="AK18" i="2" s="1"/>
  <c r="AK47" i="2" s="1"/>
  <c r="AK57" i="2" s="1"/>
  <c r="AK3" i="19" s="1"/>
  <c r="AK7" i="19" s="1"/>
  <c r="AK19" i="19" s="1"/>
  <c r="AP33" i="8"/>
  <c r="AP55" i="8" s="1"/>
  <c r="AL5" i="4" s="1"/>
  <c r="AA85" i="8"/>
  <c r="AH17" i="2"/>
  <c r="AH18" i="2" s="1"/>
  <c r="AH47" i="2" s="1"/>
  <c r="AH57" i="2" s="1"/>
  <c r="AH3" i="19" s="1"/>
  <c r="AH7" i="19" s="1"/>
  <c r="AH19" i="19" s="1"/>
  <c r="AM33" i="8"/>
  <c r="AN60" i="8" s="1"/>
  <c r="AH58" i="8"/>
  <c r="AH85" i="8" s="1"/>
  <c r="AD85" i="8"/>
  <c r="AJ85" i="8"/>
  <c r="E17" i="2"/>
  <c r="E18" i="2" s="1"/>
  <c r="E47" i="2" s="1"/>
  <c r="E57" i="2" s="1"/>
  <c r="E3" i="19" s="1"/>
  <c r="E7" i="19" s="1"/>
  <c r="E19" i="19" s="1"/>
  <c r="J33" i="8"/>
  <c r="K60" i="8" s="1"/>
  <c r="N58" i="8"/>
  <c r="N85" i="8" s="1"/>
  <c r="AC17" i="2"/>
  <c r="AC18" i="2" s="1"/>
  <c r="AC47" i="2" s="1"/>
  <c r="AC57" i="2" s="1"/>
  <c r="AC3" i="19" s="1"/>
  <c r="AC7" i="19" s="1"/>
  <c r="AC19" i="19" s="1"/>
  <c r="AH33" i="8"/>
  <c r="AI60" i="8" s="1"/>
  <c r="Z85" i="8"/>
  <c r="L17" i="2"/>
  <c r="L18" i="2" s="1"/>
  <c r="L47" i="2" s="1"/>
  <c r="L57" i="2" s="1"/>
  <c r="L3" i="19" s="1"/>
  <c r="L7" i="19" s="1"/>
  <c r="L19" i="19" s="1"/>
  <c r="Q33" i="8"/>
  <c r="R60" i="8" s="1"/>
  <c r="AL17" i="2"/>
  <c r="AL18" i="2" s="1"/>
  <c r="AL47" i="2" s="1"/>
  <c r="AL57" i="2" s="1"/>
  <c r="AL3" i="19" s="1"/>
  <c r="AL7" i="19" s="1"/>
  <c r="AL19" i="19" s="1"/>
  <c r="AQ33" i="8"/>
  <c r="AQ55" i="8" s="1"/>
  <c r="AM5" i="4" s="1"/>
  <c r="AG85" i="8"/>
  <c r="AE58" i="8"/>
  <c r="AE85" i="8" s="1"/>
  <c r="AM28" i="8"/>
  <c r="K17" i="2"/>
  <c r="K18" i="2" s="1"/>
  <c r="K47" i="2" s="1"/>
  <c r="K57" i="2" s="1"/>
  <c r="K3" i="19" s="1"/>
  <c r="K7" i="19" s="1"/>
  <c r="K19" i="19" s="1"/>
  <c r="P33" i="8"/>
  <c r="Q60" i="8" s="1"/>
  <c r="N17" i="2"/>
  <c r="N18" i="2" s="1"/>
  <c r="N47" i="2" s="1"/>
  <c r="N57" i="2" s="1"/>
  <c r="N3" i="19" s="1"/>
  <c r="N7" i="19" s="1"/>
  <c r="N19" i="19" s="1"/>
  <c r="S33" i="8"/>
  <c r="T60" i="8" s="1"/>
  <c r="AI17" i="2"/>
  <c r="AI18" i="2" s="1"/>
  <c r="AI47" i="2" s="1"/>
  <c r="AI57" i="2" s="1"/>
  <c r="AI3" i="19" s="1"/>
  <c r="AI7" i="19" s="1"/>
  <c r="AI19" i="19" s="1"/>
  <c r="AN33" i="8"/>
  <c r="AO60" i="8" s="1"/>
  <c r="D17" i="2"/>
  <c r="D18" i="2" s="1"/>
  <c r="D47" i="2" s="1"/>
  <c r="D57" i="2" s="1"/>
  <c r="D3" i="19" s="1"/>
  <c r="D7" i="19" s="1"/>
  <c r="D19" i="19" s="1"/>
  <c r="I33" i="8"/>
  <c r="J60" i="8" s="1"/>
  <c r="AD17" i="2"/>
  <c r="AD18" i="2" s="1"/>
  <c r="AD47" i="2" s="1"/>
  <c r="AD57" i="2" s="1"/>
  <c r="AD3" i="19" s="1"/>
  <c r="AD7" i="19" s="1"/>
  <c r="AD19" i="19" s="1"/>
  <c r="AI33" i="8"/>
  <c r="AJ60" i="8" s="1"/>
  <c r="AJ82" i="8" s="1"/>
  <c r="T17" i="2"/>
  <c r="T18" i="2" s="1"/>
  <c r="T47" i="2" s="1"/>
  <c r="T57" i="2" s="1"/>
  <c r="T3" i="19" s="1"/>
  <c r="T7" i="19" s="1"/>
  <c r="T19" i="19" s="1"/>
  <c r="Y33" i="8"/>
  <c r="Y55" i="8" s="1"/>
  <c r="U5" i="4" s="1"/>
  <c r="AF17" i="2"/>
  <c r="AF18" i="2" s="1"/>
  <c r="AF47" i="2" s="1"/>
  <c r="AF57" i="2" s="1"/>
  <c r="AF3" i="19" s="1"/>
  <c r="AF7" i="19" s="1"/>
  <c r="AF19" i="19" s="1"/>
  <c r="AK33" i="8"/>
  <c r="AL60" i="8" s="1"/>
  <c r="X17" i="2"/>
  <c r="X18" i="2" s="1"/>
  <c r="X47" i="2" s="1"/>
  <c r="X57" i="2" s="1"/>
  <c r="X3" i="19" s="1"/>
  <c r="X7" i="19" s="1"/>
  <c r="X19" i="19" s="1"/>
  <c r="AC33" i="8"/>
  <c r="AD60" i="8" s="1"/>
  <c r="AD82" i="8" s="1"/>
  <c r="F17" i="2"/>
  <c r="F18" i="2" s="1"/>
  <c r="F47" i="2" s="1"/>
  <c r="F57" i="2" s="1"/>
  <c r="F3" i="19" s="1"/>
  <c r="F7" i="19" s="1"/>
  <c r="F19" i="19" s="1"/>
  <c r="K33" i="8"/>
  <c r="K55" i="8" s="1"/>
  <c r="G5" i="4" s="1"/>
  <c r="AA17" i="2"/>
  <c r="AA18" i="2" s="1"/>
  <c r="AF33" i="8"/>
  <c r="AG60" i="8" s="1"/>
  <c r="AG82" i="8" s="1"/>
  <c r="AB17" i="2"/>
  <c r="AB18" i="2" s="1"/>
  <c r="AB47" i="2" s="1"/>
  <c r="AB57" i="2" s="1"/>
  <c r="AB3" i="19" s="1"/>
  <c r="AB7" i="19" s="1"/>
  <c r="AB19" i="19" s="1"/>
  <c r="AG33" i="8"/>
  <c r="AH60" i="8" s="1"/>
  <c r="P17" i="2"/>
  <c r="P18" i="2" s="1"/>
  <c r="P47" i="2" s="1"/>
  <c r="P57" i="2" s="1"/>
  <c r="P3" i="19" s="1"/>
  <c r="P7" i="19" s="1"/>
  <c r="P19" i="19" s="1"/>
  <c r="U33" i="8"/>
  <c r="U55" i="8" s="1"/>
  <c r="Q5" i="4" s="1"/>
  <c r="AB85" i="8"/>
  <c r="AK85" i="8"/>
  <c r="O17" i="2"/>
  <c r="O18" i="2" s="1"/>
  <c r="T33" i="8"/>
  <c r="U60" i="8" s="1"/>
  <c r="R17" i="2"/>
  <c r="R18" i="2" s="1"/>
  <c r="R47" i="2" s="1"/>
  <c r="R57" i="2" s="1"/>
  <c r="R3" i="19" s="1"/>
  <c r="R7" i="19" s="1"/>
  <c r="R19" i="19" s="1"/>
  <c r="W33" i="8"/>
  <c r="W55" i="8" s="1"/>
  <c r="S5" i="4" s="1"/>
  <c r="AF28" i="8"/>
  <c r="K85" i="8"/>
  <c r="V85" i="8"/>
  <c r="Z17" i="2"/>
  <c r="Z18" i="2" s="1"/>
  <c r="Z47" i="2" s="1"/>
  <c r="Z57" i="2" s="1"/>
  <c r="Z3" i="19" s="1"/>
  <c r="Z7" i="19" s="1"/>
  <c r="Z19" i="19" s="1"/>
  <c r="AE33" i="8"/>
  <c r="AF60" i="8" s="1"/>
  <c r="J17" i="2"/>
  <c r="J18" i="2" s="1"/>
  <c r="J47" i="2" s="1"/>
  <c r="J57" i="2" s="1"/>
  <c r="J3" i="19" s="1"/>
  <c r="J7" i="19" s="1"/>
  <c r="J19" i="19" s="1"/>
  <c r="O33" i="8"/>
  <c r="O55" i="8" s="1"/>
  <c r="K5" i="4" s="1"/>
  <c r="AN58" i="8"/>
  <c r="W58" i="8"/>
  <c r="P28" i="8"/>
  <c r="AF58" i="8"/>
  <c r="I17" i="2"/>
  <c r="I18" i="2" s="1"/>
  <c r="I47" i="2" s="1"/>
  <c r="I57" i="2" s="1"/>
  <c r="I3" i="19" s="1"/>
  <c r="I7" i="19" s="1"/>
  <c r="I19" i="19" s="1"/>
  <c r="N33" i="8"/>
  <c r="O60" i="8" s="1"/>
  <c r="O82" i="8" s="1"/>
  <c r="R85" i="8"/>
  <c r="G17" i="2"/>
  <c r="G18" i="2" s="1"/>
  <c r="G47" i="2" s="1"/>
  <c r="G57" i="2" s="1"/>
  <c r="G3" i="19" s="1"/>
  <c r="G7" i="19" s="1"/>
  <c r="G19" i="19" s="1"/>
  <c r="L33" i="8"/>
  <c r="M60" i="8" s="1"/>
  <c r="M82" i="8" s="1"/>
  <c r="AG28" i="8"/>
  <c r="AE17" i="2"/>
  <c r="AE18" i="2" s="1"/>
  <c r="AE47" i="2" s="1"/>
  <c r="AE57" i="2" s="1"/>
  <c r="AE3" i="19" s="1"/>
  <c r="AE7" i="19" s="1"/>
  <c r="AE19" i="19" s="1"/>
  <c r="AJ33" i="8"/>
  <c r="AJ55" i="8" s="1"/>
  <c r="AF5" i="4" s="1"/>
  <c r="AI58" i="8"/>
  <c r="S17" i="2"/>
  <c r="S18" i="2" s="1"/>
  <c r="S47" i="2" s="1"/>
  <c r="S57" i="2" s="1"/>
  <c r="S3" i="19" s="1"/>
  <c r="S7" i="19" s="1"/>
  <c r="S19" i="19" s="1"/>
  <c r="X33" i="8"/>
  <c r="X55" i="8" s="1"/>
  <c r="T5" i="4" s="1"/>
  <c r="V17" i="2"/>
  <c r="V18" i="2" s="1"/>
  <c r="V47" i="2" s="1"/>
  <c r="V57" i="2" s="1"/>
  <c r="V3" i="19" s="1"/>
  <c r="V7" i="19" s="1"/>
  <c r="V19" i="19" s="1"/>
  <c r="AA33" i="8"/>
  <c r="AB60" i="8" s="1"/>
  <c r="AB82" i="8" s="1"/>
  <c r="W17" i="2"/>
  <c r="W18" i="2" s="1"/>
  <c r="W47" i="2" s="1"/>
  <c r="W57" i="2" s="1"/>
  <c r="W3" i="19" s="1"/>
  <c r="W7" i="19" s="1"/>
  <c r="W19" i="19" s="1"/>
  <c r="AB33" i="8"/>
  <c r="AC60" i="8" s="1"/>
  <c r="T28" i="8"/>
  <c r="AO58" i="8"/>
  <c r="S58" i="8"/>
  <c r="S85" i="8" s="1"/>
  <c r="M17" i="2"/>
  <c r="M18" i="2" s="1"/>
  <c r="M47" i="2" s="1"/>
  <c r="M57" i="2" s="1"/>
  <c r="M3" i="19" s="1"/>
  <c r="M7" i="19" s="1"/>
  <c r="M19" i="19" s="1"/>
  <c r="M49" i="19" s="1"/>
  <c r="R33" i="8"/>
  <c r="S60" i="8" s="1"/>
  <c r="AG17" i="2"/>
  <c r="AG18" i="2" s="1"/>
  <c r="AG47" i="2" s="1"/>
  <c r="AG57" i="2" s="1"/>
  <c r="AG3" i="19" s="1"/>
  <c r="AG7" i="19" s="1"/>
  <c r="AG19" i="19" s="1"/>
  <c r="AL33" i="8"/>
  <c r="AM60" i="8" s="1"/>
  <c r="AM82" i="8" s="1"/>
  <c r="Y17" i="2"/>
  <c r="Y18" i="2" s="1"/>
  <c r="Y47" i="2" s="1"/>
  <c r="Y57" i="2" s="1"/>
  <c r="Y3" i="19" s="1"/>
  <c r="Y7" i="19" s="1"/>
  <c r="Y19" i="19" s="1"/>
  <c r="AD33" i="8"/>
  <c r="H17" i="2"/>
  <c r="H18" i="2" s="1"/>
  <c r="H47" i="2" s="1"/>
  <c r="H57" i="2" s="1"/>
  <c r="H3" i="19" s="1"/>
  <c r="H7" i="19" s="1"/>
  <c r="H19" i="19" s="1"/>
  <c r="M33" i="8"/>
  <c r="M55" i="8" s="1"/>
  <c r="I5" i="4" s="1"/>
  <c r="Q17" i="2"/>
  <c r="Q18" i="2" s="1"/>
  <c r="Q47" i="2" s="1"/>
  <c r="Q57" i="2" s="1"/>
  <c r="Q3" i="19" s="1"/>
  <c r="Q7" i="19" s="1"/>
  <c r="Q19" i="19" s="1"/>
  <c r="V33" i="8"/>
  <c r="V55" i="8" s="1"/>
  <c r="R5" i="4" s="1"/>
  <c r="U17" i="2"/>
  <c r="U18" i="2" s="1"/>
  <c r="U47" i="2" s="1"/>
  <c r="U57" i="2" s="1"/>
  <c r="U3" i="19" s="1"/>
  <c r="U7" i="19" s="1"/>
  <c r="U19" i="19" s="1"/>
  <c r="Z33" i="8"/>
  <c r="Z55" i="8" s="1"/>
  <c r="V5" i="4" s="1"/>
  <c r="AP28" i="8"/>
  <c r="T85" i="8"/>
  <c r="J58" i="8"/>
  <c r="AL85" i="8"/>
  <c r="AJ17" i="2"/>
  <c r="AJ18" i="2" s="1"/>
  <c r="AJ47" i="2" s="1"/>
  <c r="AJ57" i="2" s="1"/>
  <c r="AJ3" i="19" s="1"/>
  <c r="AJ7" i="19" s="1"/>
  <c r="AJ19" i="19" s="1"/>
  <c r="AO33" i="8"/>
  <c r="AO55" i="8" s="1"/>
  <c r="AK5" i="4" s="1"/>
  <c r="H33" i="8"/>
  <c r="H55" i="8" s="1"/>
  <c r="D5" i="4" s="1"/>
  <c r="C17" i="2"/>
  <c r="C18" i="2" s="1"/>
  <c r="H28" i="8"/>
  <c r="I58" i="8"/>
  <c r="J6" i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D66" i="2"/>
  <c r="H3" i="13"/>
  <c r="H14" i="13" s="1"/>
  <c r="I12" i="12"/>
  <c r="I23" i="12" s="1"/>
  <c r="AB27" i="1" l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F27" i="21" s="1"/>
  <c r="E27" i="21"/>
  <c r="AB28" i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F28" i="21" s="1"/>
  <c r="E28" i="21"/>
  <c r="AB21" i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F21" i="21" s="1"/>
  <c r="E21" i="21"/>
  <c r="G49" i="19"/>
  <c r="E16" i="1"/>
  <c r="E15" i="1" s="1"/>
  <c r="E34" i="1" s="1"/>
  <c r="D15" i="1"/>
  <c r="I49" i="19"/>
  <c r="J49" i="19"/>
  <c r="D49" i="19"/>
  <c r="H49" i="19"/>
  <c r="F49" i="19"/>
  <c r="L49" i="19"/>
  <c r="K49" i="19"/>
  <c r="E49" i="19"/>
  <c r="X13" i="3"/>
  <c r="AD22" i="18"/>
  <c r="I13" i="3"/>
  <c r="O22" i="18"/>
  <c r="AI13" i="3"/>
  <c r="AO22" i="18"/>
  <c r="AC13" i="3"/>
  <c r="AI22" i="18"/>
  <c r="C47" i="2"/>
  <c r="C57" i="2" s="1"/>
  <c r="J7" i="18"/>
  <c r="J10" i="18" s="1"/>
  <c r="J12" i="18" s="1"/>
  <c r="K13" i="3"/>
  <c r="Q22" i="18"/>
  <c r="O47" i="2"/>
  <c r="O57" i="2" s="1"/>
  <c r="K7" i="18"/>
  <c r="K10" i="18" s="1"/>
  <c r="K12" i="18" s="1"/>
  <c r="AA47" i="2"/>
  <c r="AA57" i="2" s="1"/>
  <c r="L7" i="18"/>
  <c r="L10" i="18" s="1"/>
  <c r="L12" i="18" s="1"/>
  <c r="AF13" i="3"/>
  <c r="AL22" i="18"/>
  <c r="Z13" i="3"/>
  <c r="AF22" i="18"/>
  <c r="D68" i="2"/>
  <c r="D69" i="2" s="1"/>
  <c r="D71" i="2" s="1"/>
  <c r="D6" i="15" s="1"/>
  <c r="D13" i="15" s="1"/>
  <c r="E16" i="12"/>
  <c r="E18" i="12" s="1"/>
  <c r="T55" i="8"/>
  <c r="P5" i="4" s="1"/>
  <c r="Q87" i="8"/>
  <c r="Q109" i="8" s="1"/>
  <c r="M6" i="4" s="1"/>
  <c r="Q55" i="8"/>
  <c r="M5" i="4" s="1"/>
  <c r="P55" i="8"/>
  <c r="L5" i="4" s="1"/>
  <c r="I4" i="3"/>
  <c r="O16" i="18" s="1"/>
  <c r="AN55" i="8"/>
  <c r="AJ5" i="4" s="1"/>
  <c r="K67" i="1"/>
  <c r="J65" i="1"/>
  <c r="AH55" i="8"/>
  <c r="AD5" i="4" s="1"/>
  <c r="AD87" i="8"/>
  <c r="AD109" i="8" s="1"/>
  <c r="Z6" i="4" s="1"/>
  <c r="J55" i="8"/>
  <c r="F5" i="4" s="1"/>
  <c r="N55" i="8"/>
  <c r="J5" i="4" s="1"/>
  <c r="I55" i="8"/>
  <c r="E5" i="4" s="1"/>
  <c r="K59" i="1"/>
  <c r="AK55" i="8"/>
  <c r="AG5" i="4" s="1"/>
  <c r="N60" i="8"/>
  <c r="N87" i="8" s="1"/>
  <c r="N109" i="8" s="1"/>
  <c r="J6" i="4" s="1"/>
  <c r="J87" i="8"/>
  <c r="AA60" i="8"/>
  <c r="AA82" i="8" s="1"/>
  <c r="D5" i="11"/>
  <c r="AF55" i="8"/>
  <c r="AB5" i="4" s="1"/>
  <c r="L55" i="8"/>
  <c r="H5" i="4" s="1"/>
  <c r="AF87" i="8"/>
  <c r="G17" i="1"/>
  <c r="F16" i="1"/>
  <c r="G20" i="1"/>
  <c r="F19" i="1"/>
  <c r="G26" i="1"/>
  <c r="F25" i="1"/>
  <c r="R82" i="8"/>
  <c r="R87" i="8"/>
  <c r="R109" i="8" s="1"/>
  <c r="N6" i="4" s="1"/>
  <c r="X60" i="8"/>
  <c r="X87" i="8" s="1"/>
  <c r="X109" i="8" s="1"/>
  <c r="T6" i="4" s="1"/>
  <c r="L60" i="8"/>
  <c r="L87" i="8" s="1"/>
  <c r="L109" i="8" s="1"/>
  <c r="H6" i="4" s="1"/>
  <c r="AO87" i="8"/>
  <c r="AE60" i="8"/>
  <c r="AE87" i="8" s="1"/>
  <c r="AE109" i="8" s="1"/>
  <c r="AA6" i="4" s="1"/>
  <c r="R55" i="8"/>
  <c r="N5" i="4" s="1"/>
  <c r="P60" i="8"/>
  <c r="P87" i="8" s="1"/>
  <c r="P109" i="8" s="1"/>
  <c r="L6" i="4" s="1"/>
  <c r="AI55" i="8"/>
  <c r="AE5" i="4" s="1"/>
  <c r="AN82" i="8"/>
  <c r="AP60" i="8"/>
  <c r="AP82" i="8" s="1"/>
  <c r="AI87" i="8"/>
  <c r="AM55" i="8"/>
  <c r="AI5" i="4" s="1"/>
  <c r="AQ60" i="8"/>
  <c r="AQ82" i="8" s="1"/>
  <c r="Y60" i="8"/>
  <c r="Y87" i="8" s="1"/>
  <c r="Y109" i="8" s="1"/>
  <c r="U6" i="4" s="1"/>
  <c r="Z60" i="8"/>
  <c r="Z82" i="8" s="1"/>
  <c r="AC55" i="8"/>
  <c r="Y5" i="4" s="1"/>
  <c r="AB55" i="8"/>
  <c r="X5" i="4" s="1"/>
  <c r="T82" i="8"/>
  <c r="T87" i="8"/>
  <c r="T109" i="8" s="1"/>
  <c r="P6" i="4" s="1"/>
  <c r="AC87" i="8"/>
  <c r="AC109" i="8" s="1"/>
  <c r="Y6" i="4" s="1"/>
  <c r="AC82" i="8"/>
  <c r="U82" i="8"/>
  <c r="U87" i="8"/>
  <c r="U109" i="8" s="1"/>
  <c r="Q6" i="4" s="1"/>
  <c r="AM87" i="8"/>
  <c r="AM109" i="8" s="1"/>
  <c r="AI6" i="4" s="1"/>
  <c r="K87" i="8"/>
  <c r="K109" i="8" s="1"/>
  <c r="G6" i="4" s="1"/>
  <c r="K82" i="8"/>
  <c r="AL87" i="8"/>
  <c r="AL82" i="8"/>
  <c r="O87" i="8"/>
  <c r="O109" i="8" s="1"/>
  <c r="K6" i="4" s="1"/>
  <c r="AL55" i="8"/>
  <c r="AH5" i="4" s="1"/>
  <c r="AB87" i="8"/>
  <c r="AB109" i="8" s="1"/>
  <c r="X6" i="4" s="1"/>
  <c r="AJ87" i="8"/>
  <c r="AJ109" i="8" s="1"/>
  <c r="AF6" i="4" s="1"/>
  <c r="W85" i="8"/>
  <c r="V60" i="8"/>
  <c r="AE55" i="8"/>
  <c r="AA5" i="4" s="1"/>
  <c r="AA55" i="8"/>
  <c r="W5" i="4" s="1"/>
  <c r="AN87" i="8"/>
  <c r="J85" i="8"/>
  <c r="J82" i="8"/>
  <c r="M87" i="8"/>
  <c r="M109" i="8" s="1"/>
  <c r="I6" i="4" s="1"/>
  <c r="AK60" i="8"/>
  <c r="AL109" i="8"/>
  <c r="AH6" i="4" s="1"/>
  <c r="W60" i="8"/>
  <c r="W87" i="8" s="1"/>
  <c r="S82" i="8"/>
  <c r="AE82" i="8"/>
  <c r="AO82" i="8"/>
  <c r="AO85" i="8"/>
  <c r="AN85" i="8"/>
  <c r="AG55" i="8"/>
  <c r="AC5" i="4" s="1"/>
  <c r="AF82" i="8"/>
  <c r="AF85" i="8"/>
  <c r="AD55" i="8"/>
  <c r="Z5" i="4" s="1"/>
  <c r="S87" i="8"/>
  <c r="S109" i="8" s="1"/>
  <c r="O6" i="4" s="1"/>
  <c r="AI82" i="8"/>
  <c r="AI85" i="8"/>
  <c r="AG87" i="8"/>
  <c r="AG109" i="8" s="1"/>
  <c r="AC6" i="4" s="1"/>
  <c r="S55" i="8"/>
  <c r="O5" i="4" s="1"/>
  <c r="AH87" i="8"/>
  <c r="AH109" i="8" s="1"/>
  <c r="AD6" i="4" s="1"/>
  <c r="Q82" i="8"/>
  <c r="AH82" i="8"/>
  <c r="I85" i="8"/>
  <c r="H87" i="8"/>
  <c r="H109" i="8" s="1"/>
  <c r="D6" i="4" s="1"/>
  <c r="D48" i="1" s="1"/>
  <c r="D47" i="1" s="1"/>
  <c r="I60" i="8"/>
  <c r="I87" i="8" s="1"/>
  <c r="I3" i="13"/>
  <c r="I14" i="13" s="1"/>
  <c r="J12" i="12"/>
  <c r="J23" i="12" s="1"/>
  <c r="AA3" i="19" l="1"/>
  <c r="AA7" i="19" s="1"/>
  <c r="AA19" i="19" s="1"/>
  <c r="O3" i="19"/>
  <c r="O7" i="19" s="1"/>
  <c r="O19" i="19" s="1"/>
  <c r="D34" i="1"/>
  <c r="F24" i="1"/>
  <c r="C71" i="2"/>
  <c r="C3" i="19"/>
  <c r="C7" i="19" s="1"/>
  <c r="C19" i="19" s="1"/>
  <c r="C49" i="19" s="1"/>
  <c r="N82" i="8"/>
  <c r="F13" i="3"/>
  <c r="L22" i="18"/>
  <c r="J13" i="3"/>
  <c r="P22" i="18"/>
  <c r="G13" i="3"/>
  <c r="M22" i="18"/>
  <c r="P13" i="3"/>
  <c r="V22" i="18"/>
  <c r="AE13" i="3"/>
  <c r="AK22" i="18"/>
  <c r="AL13" i="3"/>
  <c r="AR22" i="18"/>
  <c r="M13" i="3"/>
  <c r="S22" i="18"/>
  <c r="AH13" i="3"/>
  <c r="AN22" i="18"/>
  <c r="AB13" i="3"/>
  <c r="AH22" i="18"/>
  <c r="W13" i="3"/>
  <c r="AC22" i="18"/>
  <c r="AJ13" i="3"/>
  <c r="AP22" i="18"/>
  <c r="N13" i="3"/>
  <c r="T22" i="18"/>
  <c r="AA13" i="3"/>
  <c r="AG22" i="18"/>
  <c r="Q13" i="3"/>
  <c r="W22" i="18"/>
  <c r="V13" i="3"/>
  <c r="AB22" i="18"/>
  <c r="AD13" i="3"/>
  <c r="AJ22" i="18"/>
  <c r="O13" i="3"/>
  <c r="U22" i="18"/>
  <c r="Y13" i="3"/>
  <c r="AE22" i="18"/>
  <c r="AK13" i="3"/>
  <c r="AQ22" i="18"/>
  <c r="AM13" i="3"/>
  <c r="AS22" i="18"/>
  <c r="F14" i="12"/>
  <c r="F17" i="12" s="1"/>
  <c r="F21" i="12" s="1"/>
  <c r="E67" i="2" s="1"/>
  <c r="E9" i="15" s="1"/>
  <c r="E23" i="12"/>
  <c r="AI109" i="8"/>
  <c r="AE6" i="4" s="1"/>
  <c r="AO109" i="8"/>
  <c r="AK6" i="4" s="1"/>
  <c r="J109" i="8"/>
  <c r="F6" i="4" s="1"/>
  <c r="Y82" i="8"/>
  <c r="AN109" i="8"/>
  <c r="AJ6" i="4" s="1"/>
  <c r="L67" i="1"/>
  <c r="K65" i="1"/>
  <c r="J4" i="3"/>
  <c r="P16" i="18" s="1"/>
  <c r="X82" i="8"/>
  <c r="AA87" i="8"/>
  <c r="AA109" i="8" s="1"/>
  <c r="W6" i="4" s="1"/>
  <c r="AF109" i="8"/>
  <c r="AB6" i="4" s="1"/>
  <c r="L82" i="8"/>
  <c r="L59" i="1"/>
  <c r="D6" i="11"/>
  <c r="D13" i="11" s="1"/>
  <c r="D52" i="1" s="1"/>
  <c r="D46" i="1" s="1"/>
  <c r="D61" i="1" s="1"/>
  <c r="D7" i="11"/>
  <c r="D12" i="11" s="1"/>
  <c r="H26" i="1"/>
  <c r="G25" i="1"/>
  <c r="G24" i="1" s="1"/>
  <c r="H20" i="1"/>
  <c r="G19" i="1"/>
  <c r="F15" i="1"/>
  <c r="H17" i="1"/>
  <c r="G16" i="1"/>
  <c r="AQ87" i="8"/>
  <c r="AQ109" i="8" s="1"/>
  <c r="AM6" i="4" s="1"/>
  <c r="P82" i="8"/>
  <c r="I82" i="8"/>
  <c r="I109" i="8"/>
  <c r="E6" i="4" s="1"/>
  <c r="E48" i="1" s="1"/>
  <c r="AP87" i="8"/>
  <c r="AP109" i="8" s="1"/>
  <c r="AL6" i="4" s="1"/>
  <c r="Z87" i="8"/>
  <c r="Z109" i="8" s="1"/>
  <c r="V6" i="4" s="1"/>
  <c r="W82" i="8"/>
  <c r="AK82" i="8"/>
  <c r="AK87" i="8"/>
  <c r="AK109" i="8" s="1"/>
  <c r="AG6" i="4" s="1"/>
  <c r="V82" i="8"/>
  <c r="V87" i="8"/>
  <c r="V109" i="8" s="1"/>
  <c r="R6" i="4" s="1"/>
  <c r="W109" i="8"/>
  <c r="S6" i="4" s="1"/>
  <c r="D75" i="2"/>
  <c r="E70" i="1" s="1"/>
  <c r="D6" i="14"/>
  <c r="D10" i="14" s="1"/>
  <c r="J3" i="13"/>
  <c r="J14" i="13" s="1"/>
  <c r="K12" i="12"/>
  <c r="K23" i="12" s="1"/>
  <c r="C6" i="14" l="1"/>
  <c r="C10" i="14" s="1"/>
  <c r="F34" i="1"/>
  <c r="C6" i="15"/>
  <c r="C13" i="15" s="1"/>
  <c r="C75" i="2"/>
  <c r="F25" i="12"/>
  <c r="F18" i="3" s="1"/>
  <c r="L24" i="18" s="1"/>
  <c r="AG13" i="3"/>
  <c r="AM22" i="18"/>
  <c r="S13" i="3"/>
  <c r="Y22" i="18"/>
  <c r="H13" i="3"/>
  <c r="N22" i="18"/>
  <c r="U13" i="3"/>
  <c r="AA22" i="18"/>
  <c r="E13" i="3"/>
  <c r="K22" i="18"/>
  <c r="T13" i="3"/>
  <c r="Z22" i="18"/>
  <c r="R13" i="3"/>
  <c r="X22" i="18"/>
  <c r="L13" i="3"/>
  <c r="R22" i="18"/>
  <c r="E4" i="3"/>
  <c r="E21" i="4"/>
  <c r="E56" i="1" s="1"/>
  <c r="E55" i="1" s="1"/>
  <c r="F15" i="12"/>
  <c r="K4" i="3"/>
  <c r="Q16" i="18" s="1"/>
  <c r="M67" i="1"/>
  <c r="L65" i="1"/>
  <c r="E5" i="11"/>
  <c r="E7" i="11" s="1"/>
  <c r="E8" i="11"/>
  <c r="E20" i="3" s="1"/>
  <c r="M59" i="1"/>
  <c r="D9" i="1"/>
  <c r="G15" i="1"/>
  <c r="I17" i="1"/>
  <c r="H16" i="1"/>
  <c r="I20" i="1"/>
  <c r="H19" i="1"/>
  <c r="I26" i="1"/>
  <c r="H25" i="1"/>
  <c r="H24" i="1" s="1"/>
  <c r="F48" i="1"/>
  <c r="E47" i="1"/>
  <c r="K3" i="13"/>
  <c r="K14" i="13" s="1"/>
  <c r="L12" i="12"/>
  <c r="L23" i="12" s="1"/>
  <c r="D70" i="1" l="1"/>
  <c r="E69" i="1" s="1"/>
  <c r="E62" i="1" s="1"/>
  <c r="G34" i="1"/>
  <c r="E11" i="3"/>
  <c r="K16" i="18"/>
  <c r="K19" i="18" s="1"/>
  <c r="E30" i="3"/>
  <c r="E32" i="3" s="1"/>
  <c r="E35" i="3" s="1"/>
  <c r="E45" i="1" s="1"/>
  <c r="E44" i="1" s="1"/>
  <c r="K25" i="18"/>
  <c r="K29" i="18" s="1"/>
  <c r="K30" i="18" s="1"/>
  <c r="K31" i="18" s="1"/>
  <c r="K34" i="18" s="1"/>
  <c r="E6" i="11"/>
  <c r="F16" i="12"/>
  <c r="F18" i="12" s="1"/>
  <c r="G14" i="12" s="1"/>
  <c r="F21" i="4"/>
  <c r="F56" i="1" s="1"/>
  <c r="F55" i="1" s="1"/>
  <c r="N67" i="1"/>
  <c r="M65" i="1"/>
  <c r="L4" i="3"/>
  <c r="R16" i="18" s="1"/>
  <c r="N59" i="1"/>
  <c r="D5" i="1"/>
  <c r="D14" i="1" s="1"/>
  <c r="D35" i="1" s="1"/>
  <c r="J20" i="1"/>
  <c r="I19" i="1"/>
  <c r="H15" i="1"/>
  <c r="H34" i="1" s="1"/>
  <c r="J26" i="1"/>
  <c r="I25" i="1"/>
  <c r="J17" i="1"/>
  <c r="I16" i="1"/>
  <c r="F5" i="11"/>
  <c r="E12" i="11"/>
  <c r="E9" i="1" s="1"/>
  <c r="G48" i="1"/>
  <c r="F47" i="1"/>
  <c r="E13" i="11"/>
  <c r="E52" i="1" s="1"/>
  <c r="F8" i="11"/>
  <c r="F20" i="3" s="1"/>
  <c r="L25" i="18" s="1"/>
  <c r="L3" i="13"/>
  <c r="L14" i="13" s="1"/>
  <c r="M12" i="12"/>
  <c r="M23" i="12" s="1"/>
  <c r="D62" i="1" l="1"/>
  <c r="D76" i="1" s="1"/>
  <c r="F69" i="1"/>
  <c r="D42" i="1"/>
  <c r="I24" i="1"/>
  <c r="F34" i="3"/>
  <c r="E4" i="1"/>
  <c r="E3" i="1" s="1"/>
  <c r="E40" i="3"/>
  <c r="F8" i="3" s="1"/>
  <c r="E41" i="3"/>
  <c r="E66" i="2" s="1"/>
  <c r="G25" i="12"/>
  <c r="G18" i="3" s="1"/>
  <c r="M24" i="18" s="1"/>
  <c r="G17" i="12"/>
  <c r="G21" i="12" s="1"/>
  <c r="F67" i="2" s="1"/>
  <c r="F9" i="15" s="1"/>
  <c r="M4" i="3"/>
  <c r="S16" i="18" s="1"/>
  <c r="O67" i="1"/>
  <c r="N65" i="1"/>
  <c r="O59" i="1"/>
  <c r="E5" i="1"/>
  <c r="E46" i="1"/>
  <c r="E61" i="1" s="1"/>
  <c r="E76" i="1" s="1"/>
  <c r="I15" i="1"/>
  <c r="K17" i="1"/>
  <c r="J16" i="1"/>
  <c r="K26" i="1"/>
  <c r="J25" i="1"/>
  <c r="J24" i="1" s="1"/>
  <c r="K20" i="1"/>
  <c r="J19" i="1"/>
  <c r="H48" i="1"/>
  <c r="G47" i="1"/>
  <c r="F7" i="11"/>
  <c r="F6" i="11"/>
  <c r="M3" i="13"/>
  <c r="M14" i="13" s="1"/>
  <c r="N12" i="12"/>
  <c r="N23" i="12" s="1"/>
  <c r="I34" i="1" l="1"/>
  <c r="D78" i="1"/>
  <c r="F28" i="3"/>
  <c r="F30" i="3" s="1"/>
  <c r="E14" i="1"/>
  <c r="E35" i="1" s="1"/>
  <c r="F11" i="3"/>
  <c r="L18" i="18"/>
  <c r="L19" i="18" s="1"/>
  <c r="E68" i="2"/>
  <c r="E69" i="2" s="1"/>
  <c r="E71" i="2" s="1"/>
  <c r="G15" i="12"/>
  <c r="P67" i="1"/>
  <c r="O65" i="1"/>
  <c r="N4" i="3"/>
  <c r="T16" i="18" s="1"/>
  <c r="P59" i="1"/>
  <c r="L20" i="1"/>
  <c r="K19" i="1"/>
  <c r="J15" i="1"/>
  <c r="J34" i="1" s="1"/>
  <c r="L26" i="1"/>
  <c r="K25" i="1"/>
  <c r="K24" i="1" s="1"/>
  <c r="L17" i="1"/>
  <c r="K16" i="1"/>
  <c r="F12" i="11"/>
  <c r="G5" i="11"/>
  <c r="G8" i="11"/>
  <c r="G20" i="3" s="1"/>
  <c r="M25" i="18" s="1"/>
  <c r="F13" i="11"/>
  <c r="I48" i="1"/>
  <c r="H47" i="1"/>
  <c r="N3" i="13"/>
  <c r="N14" i="13" s="1"/>
  <c r="O12" i="12"/>
  <c r="O23" i="12" s="1"/>
  <c r="E75" i="2" l="1"/>
  <c r="E42" i="1"/>
  <c r="F32" i="3"/>
  <c r="F35" i="3" s="1"/>
  <c r="F4" i="1" s="1"/>
  <c r="F3" i="1" s="1"/>
  <c r="L27" i="18"/>
  <c r="L29" i="18" s="1"/>
  <c r="L30" i="18" s="1"/>
  <c r="L31" i="18" s="1"/>
  <c r="L34" i="18" s="1"/>
  <c r="E6" i="14"/>
  <c r="E10" i="14" s="1"/>
  <c r="E6" i="15"/>
  <c r="E13" i="15" s="1"/>
  <c r="G16" i="12"/>
  <c r="G18" i="12" s="1"/>
  <c r="H14" i="12" s="1"/>
  <c r="G21" i="4"/>
  <c r="G56" i="1" s="1"/>
  <c r="G55" i="1" s="1"/>
  <c r="O4" i="3"/>
  <c r="U16" i="18" s="1"/>
  <c r="Q67" i="1"/>
  <c r="P65" i="1"/>
  <c r="Q59" i="1"/>
  <c r="F52" i="1"/>
  <c r="F9" i="1"/>
  <c r="K15" i="1"/>
  <c r="K34" i="1" s="1"/>
  <c r="M17" i="1"/>
  <c r="L16" i="1"/>
  <c r="M26" i="1"/>
  <c r="L25" i="1"/>
  <c r="L24" i="1" s="1"/>
  <c r="M20" i="1"/>
  <c r="L19" i="1"/>
  <c r="J48" i="1"/>
  <c r="I47" i="1"/>
  <c r="G6" i="11"/>
  <c r="G7" i="11"/>
  <c r="O3" i="13"/>
  <c r="O14" i="13" s="1"/>
  <c r="P12" i="12"/>
  <c r="P23" i="12" s="1"/>
  <c r="F70" i="1" l="1"/>
  <c r="E78" i="1"/>
  <c r="F45" i="1"/>
  <c r="F44" i="1" s="1"/>
  <c r="F41" i="3"/>
  <c r="F66" i="2" s="1"/>
  <c r="G34" i="3"/>
  <c r="G28" i="3"/>
  <c r="H25" i="12"/>
  <c r="H18" i="3" s="1"/>
  <c r="N24" i="18" s="1"/>
  <c r="H17" i="12"/>
  <c r="H21" i="12" s="1"/>
  <c r="G67" i="2" s="1"/>
  <c r="G9" i="15" s="1"/>
  <c r="P4" i="3"/>
  <c r="V16" i="18" s="1"/>
  <c r="R67" i="1"/>
  <c r="Q65" i="1"/>
  <c r="R59" i="1"/>
  <c r="F5" i="1"/>
  <c r="F14" i="1" s="1"/>
  <c r="F35" i="1" s="1"/>
  <c r="F46" i="1"/>
  <c r="N20" i="1"/>
  <c r="M19" i="1"/>
  <c r="L15" i="1"/>
  <c r="L34" i="1" s="1"/>
  <c r="N26" i="1"/>
  <c r="M25" i="1"/>
  <c r="M24" i="1" s="1"/>
  <c r="N17" i="1"/>
  <c r="M16" i="1"/>
  <c r="H8" i="11"/>
  <c r="H20" i="3" s="1"/>
  <c r="N25" i="18" s="1"/>
  <c r="G13" i="11"/>
  <c r="K48" i="1"/>
  <c r="J47" i="1"/>
  <c r="H5" i="11"/>
  <c r="G12" i="11"/>
  <c r="P3" i="13"/>
  <c r="P14" i="13" s="1"/>
  <c r="Q12" i="12"/>
  <c r="Q23" i="12" s="1"/>
  <c r="G69" i="1" l="1"/>
  <c r="F62" i="1"/>
  <c r="F42" i="1"/>
  <c r="F61" i="1"/>
  <c r="F68" i="2"/>
  <c r="F69" i="2" s="1"/>
  <c r="F71" i="2" s="1"/>
  <c r="G8" i="3"/>
  <c r="G30" i="3"/>
  <c r="M27" i="18"/>
  <c r="M29" i="18" s="1"/>
  <c r="H15" i="12"/>
  <c r="H16" i="12" s="1"/>
  <c r="H18" i="12" s="1"/>
  <c r="I14" i="12" s="1"/>
  <c r="S67" i="1"/>
  <c r="R65" i="1"/>
  <c r="Q4" i="3"/>
  <c r="W16" i="18" s="1"/>
  <c r="S59" i="1"/>
  <c r="G52" i="1"/>
  <c r="G9" i="1"/>
  <c r="M15" i="1"/>
  <c r="M34" i="1" s="1"/>
  <c r="O17" i="1"/>
  <c r="D17" i="21" s="1"/>
  <c r="N16" i="1"/>
  <c r="O26" i="1"/>
  <c r="D26" i="21" s="1"/>
  <c r="N25" i="1"/>
  <c r="N24" i="1" s="1"/>
  <c r="O20" i="1"/>
  <c r="D20" i="21" s="1"/>
  <c r="D19" i="21" s="1"/>
  <c r="N19" i="1"/>
  <c r="H6" i="11"/>
  <c r="H7" i="11"/>
  <c r="K47" i="1"/>
  <c r="L48" i="1"/>
  <c r="Q3" i="13"/>
  <c r="Q14" i="13" s="1"/>
  <c r="R12" i="12"/>
  <c r="R23" i="12" s="1"/>
  <c r="D25" i="21" l="1"/>
  <c r="D24" i="21" s="1"/>
  <c r="D16" i="21"/>
  <c r="C35" i="23" s="1"/>
  <c r="C34" i="23"/>
  <c r="D15" i="21"/>
  <c r="F76" i="1"/>
  <c r="F78" i="1" s="1"/>
  <c r="F6" i="15"/>
  <c r="F13" i="15" s="1"/>
  <c r="G11" i="3"/>
  <c r="G32" i="3" s="1"/>
  <c r="G35" i="3" s="1"/>
  <c r="M18" i="18"/>
  <c r="M19" i="18" s="1"/>
  <c r="M30" i="18" s="1"/>
  <c r="M31" i="18" s="1"/>
  <c r="M34" i="18" s="1"/>
  <c r="H21" i="4"/>
  <c r="H56" i="1" s="1"/>
  <c r="H55" i="1" s="1"/>
  <c r="I17" i="12"/>
  <c r="I21" i="12" s="1"/>
  <c r="H67" i="2" s="1"/>
  <c r="H9" i="15" s="1"/>
  <c r="I25" i="12"/>
  <c r="I18" i="3" s="1"/>
  <c r="O24" i="18" s="1"/>
  <c r="R4" i="3"/>
  <c r="X16" i="18" s="1"/>
  <c r="T67" i="1"/>
  <c r="S65" i="1"/>
  <c r="T59" i="1"/>
  <c r="F6" i="14"/>
  <c r="F10" i="14" s="1"/>
  <c r="F75" i="2"/>
  <c r="G46" i="1"/>
  <c r="G5" i="1"/>
  <c r="P20" i="1"/>
  <c r="O19" i="1"/>
  <c r="N15" i="1"/>
  <c r="N34" i="1" s="1"/>
  <c r="P26" i="1"/>
  <c r="O25" i="1"/>
  <c r="P17" i="1"/>
  <c r="O16" i="1"/>
  <c r="M48" i="1"/>
  <c r="L47" i="1"/>
  <c r="I5" i="11"/>
  <c r="H12" i="11"/>
  <c r="I8" i="11"/>
  <c r="I20" i="3" s="1"/>
  <c r="O25" i="18" s="1"/>
  <c r="H13" i="11"/>
  <c r="H52" i="1" s="1"/>
  <c r="R3" i="13"/>
  <c r="R14" i="13" s="1"/>
  <c r="S12" i="12"/>
  <c r="S23" i="12" s="1"/>
  <c r="D34" i="21" l="1"/>
  <c r="C37" i="23"/>
  <c r="C38" i="23"/>
  <c r="C36" i="23" s="1"/>
  <c r="C33" i="23"/>
  <c r="G70" i="1"/>
  <c r="H69" i="1" s="1"/>
  <c r="O24" i="1"/>
  <c r="G4" i="1"/>
  <c r="G3" i="1" s="1"/>
  <c r="H34" i="3"/>
  <c r="G41" i="3"/>
  <c r="G66" i="2" s="1"/>
  <c r="G45" i="1"/>
  <c r="G44" i="1" s="1"/>
  <c r="G61" i="1" s="1"/>
  <c r="G40" i="3"/>
  <c r="G68" i="2" s="1"/>
  <c r="G14" i="1"/>
  <c r="G35" i="1" s="1"/>
  <c r="I15" i="12"/>
  <c r="I16" i="12" s="1"/>
  <c r="I18" i="12" s="1"/>
  <c r="J14" i="12" s="1"/>
  <c r="U67" i="1"/>
  <c r="T65" i="1"/>
  <c r="S4" i="3"/>
  <c r="Y16" i="18" s="1"/>
  <c r="U59" i="1"/>
  <c r="H46" i="1"/>
  <c r="H9" i="1"/>
  <c r="O15" i="1"/>
  <c r="Q17" i="1"/>
  <c r="P16" i="1"/>
  <c r="Q26" i="1"/>
  <c r="P25" i="1"/>
  <c r="Q20" i="1"/>
  <c r="P19" i="1"/>
  <c r="I6" i="11"/>
  <c r="I7" i="11"/>
  <c r="N48" i="1"/>
  <c r="M47" i="1"/>
  <c r="S3" i="13"/>
  <c r="S14" i="13" s="1"/>
  <c r="T12" i="12"/>
  <c r="T23" i="12" s="1"/>
  <c r="C47" i="23" l="1"/>
  <c r="G62" i="1"/>
  <c r="G76" i="1" s="1"/>
  <c r="O34" i="1"/>
  <c r="G42" i="1"/>
  <c r="P24" i="1"/>
  <c r="H28" i="3"/>
  <c r="H8" i="3"/>
  <c r="H11" i="3" s="1"/>
  <c r="N18" i="18"/>
  <c r="N19" i="18" s="1"/>
  <c r="H30" i="3"/>
  <c r="N27" i="18"/>
  <c r="N29" i="18" s="1"/>
  <c r="I21" i="4"/>
  <c r="I56" i="1" s="1"/>
  <c r="I55" i="1" s="1"/>
  <c r="J17" i="12"/>
  <c r="J25" i="12"/>
  <c r="J18" i="3" s="1"/>
  <c r="P24" i="18" s="1"/>
  <c r="T4" i="3"/>
  <c r="Z16" i="18" s="1"/>
  <c r="V67" i="1"/>
  <c r="U65" i="1"/>
  <c r="V59" i="1"/>
  <c r="G69" i="2"/>
  <c r="G71" i="2" s="1"/>
  <c r="H5" i="1"/>
  <c r="P15" i="1"/>
  <c r="R20" i="1"/>
  <c r="Q19" i="1"/>
  <c r="R26" i="1"/>
  <c r="Q25" i="1"/>
  <c r="Q24" i="1" s="1"/>
  <c r="R17" i="1"/>
  <c r="Q16" i="1"/>
  <c r="O48" i="1"/>
  <c r="N47" i="1"/>
  <c r="J5" i="11"/>
  <c r="I12" i="11"/>
  <c r="J8" i="11"/>
  <c r="J20" i="3" s="1"/>
  <c r="P25" i="18" s="1"/>
  <c r="I13" i="11"/>
  <c r="T3" i="13"/>
  <c r="T14" i="13" s="1"/>
  <c r="U12" i="12"/>
  <c r="U23" i="12" s="1"/>
  <c r="G78" i="1" l="1"/>
  <c r="G6" i="15"/>
  <c r="G13" i="15" s="1"/>
  <c r="P34" i="1"/>
  <c r="H32" i="3"/>
  <c r="H35" i="3" s="1"/>
  <c r="H4" i="1" s="1"/>
  <c r="H3" i="1" s="1"/>
  <c r="H14" i="1" s="1"/>
  <c r="H35" i="1" s="1"/>
  <c r="N30" i="18"/>
  <c r="N31" i="18" s="1"/>
  <c r="J21" i="12"/>
  <c r="I67" i="2" s="1"/>
  <c r="I9" i="15" s="1"/>
  <c r="J15" i="12"/>
  <c r="U4" i="3"/>
  <c r="AA16" i="18" s="1"/>
  <c r="W67" i="1"/>
  <c r="V65" i="1"/>
  <c r="W59" i="1"/>
  <c r="I52" i="1"/>
  <c r="I9" i="1"/>
  <c r="Q15" i="1"/>
  <c r="Q34" i="1" s="1"/>
  <c r="S17" i="1"/>
  <c r="R16" i="1"/>
  <c r="S26" i="1"/>
  <c r="R25" i="1"/>
  <c r="S20" i="1"/>
  <c r="R19" i="1"/>
  <c r="J6" i="11"/>
  <c r="J7" i="11"/>
  <c r="O47" i="1"/>
  <c r="P48" i="1"/>
  <c r="G75" i="2"/>
  <c r="G6" i="14"/>
  <c r="G10" i="14" s="1"/>
  <c r="U3" i="13"/>
  <c r="U14" i="13" s="1"/>
  <c r="V12" i="12"/>
  <c r="V23" i="12" s="1"/>
  <c r="H70" i="1" l="1"/>
  <c r="I69" i="1" s="1"/>
  <c r="H42" i="1"/>
  <c r="R24" i="1"/>
  <c r="N34" i="18"/>
  <c r="J16" i="12"/>
  <c r="J18" i="12" s="1"/>
  <c r="K14" i="12" s="1"/>
  <c r="J21" i="4"/>
  <c r="J56" i="1" s="1"/>
  <c r="J55" i="1" s="1"/>
  <c r="X67" i="1"/>
  <c r="W65" i="1"/>
  <c r="V4" i="3"/>
  <c r="AB16" i="18" s="1"/>
  <c r="X59" i="1"/>
  <c r="I5" i="1"/>
  <c r="I46" i="1"/>
  <c r="T20" i="1"/>
  <c r="S19" i="1"/>
  <c r="R15" i="1"/>
  <c r="T26" i="1"/>
  <c r="S25" i="1"/>
  <c r="S24" i="1" s="1"/>
  <c r="T17" i="1"/>
  <c r="S16" i="1"/>
  <c r="P47" i="1"/>
  <c r="Q48" i="1"/>
  <c r="J12" i="11"/>
  <c r="K5" i="11"/>
  <c r="J13" i="11"/>
  <c r="J52" i="1" s="1"/>
  <c r="K8" i="11"/>
  <c r="K20" i="3" s="1"/>
  <c r="Q25" i="18" s="1"/>
  <c r="H40" i="3"/>
  <c r="H45" i="1"/>
  <c r="H44" i="1" s="1"/>
  <c r="H61" i="1" s="1"/>
  <c r="I34" i="3"/>
  <c r="H41" i="3"/>
  <c r="V3" i="13"/>
  <c r="V14" i="13" s="1"/>
  <c r="W12" i="12"/>
  <c r="W23" i="12" s="1"/>
  <c r="H62" i="1" l="1"/>
  <c r="H76" i="1" s="1"/>
  <c r="H78" i="1" s="1"/>
  <c r="R34" i="1"/>
  <c r="K25" i="12"/>
  <c r="K18" i="3" s="1"/>
  <c r="Q24" i="18" s="1"/>
  <c r="K17" i="12"/>
  <c r="K21" i="12" s="1"/>
  <c r="J67" i="2" s="1"/>
  <c r="J9" i="15" s="1"/>
  <c r="Y67" i="1"/>
  <c r="X65" i="1"/>
  <c r="W4" i="3"/>
  <c r="AC16" i="18" s="1"/>
  <c r="Y59" i="1"/>
  <c r="J46" i="1"/>
  <c r="J9" i="1"/>
  <c r="S15" i="1"/>
  <c r="S34" i="1" s="1"/>
  <c r="U17" i="1"/>
  <c r="T16" i="1"/>
  <c r="U26" i="1"/>
  <c r="T25" i="1"/>
  <c r="T24" i="1" s="1"/>
  <c r="U20" i="1"/>
  <c r="T19" i="1"/>
  <c r="K7" i="11"/>
  <c r="K6" i="11"/>
  <c r="R48" i="1"/>
  <c r="Q47" i="1"/>
  <c r="H66" i="2"/>
  <c r="I28" i="3"/>
  <c r="H68" i="2"/>
  <c r="I8" i="3"/>
  <c r="W3" i="13"/>
  <c r="W14" i="13" s="1"/>
  <c r="X12" i="12"/>
  <c r="X23" i="12" s="1"/>
  <c r="I11" i="3" l="1"/>
  <c r="O18" i="18"/>
  <c r="O19" i="18" s="1"/>
  <c r="I30" i="3"/>
  <c r="O27" i="18"/>
  <c r="O29" i="18" s="1"/>
  <c r="K15" i="12"/>
  <c r="K21" i="4" s="1"/>
  <c r="K56" i="1" s="1"/>
  <c r="K55" i="1" s="1"/>
  <c r="X4" i="3"/>
  <c r="AD16" i="18" s="1"/>
  <c r="Z67" i="1"/>
  <c r="Y65" i="1"/>
  <c r="H69" i="2"/>
  <c r="H71" i="2" s="1"/>
  <c r="Z59" i="1"/>
  <c r="J5" i="1"/>
  <c r="V20" i="1"/>
  <c r="U19" i="1"/>
  <c r="T15" i="1"/>
  <c r="T34" i="1" s="1"/>
  <c r="V26" i="1"/>
  <c r="U25" i="1"/>
  <c r="V17" i="1"/>
  <c r="U16" i="1"/>
  <c r="L8" i="11"/>
  <c r="L20" i="3" s="1"/>
  <c r="R25" i="18" s="1"/>
  <c r="K13" i="11"/>
  <c r="R47" i="1"/>
  <c r="S48" i="1"/>
  <c r="L5" i="11"/>
  <c r="K12" i="11"/>
  <c r="X3" i="13"/>
  <c r="X14" i="13" s="1"/>
  <c r="Y12" i="12"/>
  <c r="Y23" i="12" s="1"/>
  <c r="H6" i="15" l="1"/>
  <c r="H13" i="15" s="1"/>
  <c r="U24" i="1"/>
  <c r="I32" i="3"/>
  <c r="I35" i="3" s="1"/>
  <c r="I45" i="1" s="1"/>
  <c r="I44" i="1" s="1"/>
  <c r="I61" i="1" s="1"/>
  <c r="O30" i="18"/>
  <c r="O31" i="18" s="1"/>
  <c r="K16" i="12"/>
  <c r="K18" i="12" s="1"/>
  <c r="L14" i="12" s="1"/>
  <c r="L17" i="12" s="1"/>
  <c r="AA67" i="1"/>
  <c r="Z65" i="1"/>
  <c r="Y4" i="3"/>
  <c r="AE16" i="18" s="1"/>
  <c r="AA59" i="1"/>
  <c r="K52" i="1"/>
  <c r="K9" i="1"/>
  <c r="U15" i="1"/>
  <c r="W17" i="1"/>
  <c r="V16" i="1"/>
  <c r="W26" i="1"/>
  <c r="V25" i="1"/>
  <c r="V24" i="1" s="1"/>
  <c r="W20" i="1"/>
  <c r="V19" i="1"/>
  <c r="L7" i="11"/>
  <c r="L6" i="11"/>
  <c r="T48" i="1"/>
  <c r="S47" i="1"/>
  <c r="H75" i="2"/>
  <c r="H6" i="14"/>
  <c r="H10" i="14" s="1"/>
  <c r="Y3" i="13"/>
  <c r="Y14" i="13" s="1"/>
  <c r="Z12" i="12"/>
  <c r="Z23" i="12" s="1"/>
  <c r="U34" i="1" l="1"/>
  <c r="I70" i="1"/>
  <c r="I62" i="1" s="1"/>
  <c r="I76" i="1" s="1"/>
  <c r="I4" i="1"/>
  <c r="I3" i="1" s="1"/>
  <c r="I14" i="1" s="1"/>
  <c r="I35" i="1" s="1"/>
  <c r="I42" i="1" s="1"/>
  <c r="J34" i="3"/>
  <c r="I41" i="3"/>
  <c r="J28" i="3" s="1"/>
  <c r="J30" i="3" s="1"/>
  <c r="I40" i="3"/>
  <c r="J8" i="3" s="1"/>
  <c r="P27" i="18"/>
  <c r="P29" i="18" s="1"/>
  <c r="J11" i="3"/>
  <c r="P18" i="18"/>
  <c r="P19" i="18" s="1"/>
  <c r="P30" i="18" s="1"/>
  <c r="P31" i="18" s="1"/>
  <c r="O34" i="18"/>
  <c r="L25" i="12"/>
  <c r="L18" i="3" s="1"/>
  <c r="R24" i="18" s="1"/>
  <c r="L21" i="12"/>
  <c r="K67" i="2" s="1"/>
  <c r="K9" i="15" s="1"/>
  <c r="L15" i="12"/>
  <c r="AB67" i="1"/>
  <c r="AA65" i="1"/>
  <c r="Z4" i="3"/>
  <c r="AF16" i="18" s="1"/>
  <c r="AB59" i="1"/>
  <c r="K46" i="1"/>
  <c r="K5" i="1"/>
  <c r="X20" i="1"/>
  <c r="W19" i="1"/>
  <c r="V15" i="1"/>
  <c r="V34" i="1" s="1"/>
  <c r="X26" i="1"/>
  <c r="W25" i="1"/>
  <c r="X17" i="1"/>
  <c r="W16" i="1"/>
  <c r="L13" i="11"/>
  <c r="M8" i="11"/>
  <c r="M20" i="3" s="1"/>
  <c r="S25" i="18" s="1"/>
  <c r="T47" i="1"/>
  <c r="U48" i="1"/>
  <c r="M5" i="11"/>
  <c r="L12" i="11"/>
  <c r="L9" i="1" s="1"/>
  <c r="Z3" i="13"/>
  <c r="Z14" i="13" s="1"/>
  <c r="AA12" i="12"/>
  <c r="AA23" i="12" s="1"/>
  <c r="J69" i="1" l="1"/>
  <c r="W24" i="1"/>
  <c r="J32" i="3"/>
  <c r="J35" i="3" s="1"/>
  <c r="I78" i="1"/>
  <c r="I66" i="2"/>
  <c r="I68" i="2"/>
  <c r="I69" i="2" s="1"/>
  <c r="I71" i="2" s="1"/>
  <c r="I6" i="15" s="1"/>
  <c r="I13" i="15" s="1"/>
  <c r="P34" i="18"/>
  <c r="L16" i="12"/>
  <c r="L18" i="12" s="1"/>
  <c r="M14" i="12" s="1"/>
  <c r="L21" i="4"/>
  <c r="L56" i="1" s="1"/>
  <c r="L55" i="1" s="1"/>
  <c r="AA4" i="3"/>
  <c r="AG16" i="18" s="1"/>
  <c r="AC67" i="1"/>
  <c r="AB65" i="1"/>
  <c r="AC59" i="1"/>
  <c r="L5" i="1"/>
  <c r="L52" i="1"/>
  <c r="W15" i="1"/>
  <c r="Y17" i="1"/>
  <c r="X16" i="1"/>
  <c r="Y26" i="1"/>
  <c r="X25" i="1"/>
  <c r="X24" i="1" s="1"/>
  <c r="Y20" i="1"/>
  <c r="X19" i="1"/>
  <c r="V48" i="1"/>
  <c r="U47" i="1"/>
  <c r="M6" i="11"/>
  <c r="M7" i="11"/>
  <c r="AA3" i="13"/>
  <c r="AA14" i="13" s="1"/>
  <c r="AB12" i="12"/>
  <c r="AB23" i="12" s="1"/>
  <c r="W34" i="1" l="1"/>
  <c r="M17" i="12"/>
  <c r="M25" i="12"/>
  <c r="M18" i="3" s="1"/>
  <c r="S24" i="18" s="1"/>
  <c r="AB4" i="3"/>
  <c r="AH16" i="18" s="1"/>
  <c r="AD67" i="1"/>
  <c r="AC65" i="1"/>
  <c r="AD59" i="1"/>
  <c r="L46" i="1"/>
  <c r="J40" i="3"/>
  <c r="K8" i="3" s="1"/>
  <c r="J4" i="1"/>
  <c r="J3" i="1" s="1"/>
  <c r="J14" i="1" s="1"/>
  <c r="J35" i="1" s="1"/>
  <c r="J42" i="1" s="1"/>
  <c r="I75" i="2"/>
  <c r="J70" i="1" s="1"/>
  <c r="K69" i="1" s="1"/>
  <c r="I6" i="14"/>
  <c r="I10" i="14" s="1"/>
  <c r="J41" i="3"/>
  <c r="J66" i="2" s="1"/>
  <c r="X15" i="1"/>
  <c r="X34" i="1" s="1"/>
  <c r="Z20" i="1"/>
  <c r="Y19" i="1"/>
  <c r="J45" i="1"/>
  <c r="J44" i="1" s="1"/>
  <c r="J61" i="1" s="1"/>
  <c r="Z17" i="1"/>
  <c r="Y16" i="1"/>
  <c r="K34" i="3"/>
  <c r="Z26" i="1"/>
  <c r="Y25" i="1"/>
  <c r="Y24" i="1" s="1"/>
  <c r="M12" i="11"/>
  <c r="N5" i="11"/>
  <c r="N8" i="11"/>
  <c r="N20" i="3" s="1"/>
  <c r="T25" i="18" s="1"/>
  <c r="M13" i="11"/>
  <c r="W48" i="1"/>
  <c r="V47" i="1"/>
  <c r="AB3" i="13"/>
  <c r="AB14" i="13" s="1"/>
  <c r="AC12" i="12"/>
  <c r="AC23" i="12" s="1"/>
  <c r="K11" i="3" l="1"/>
  <c r="Q18" i="18"/>
  <c r="Q19" i="18" s="1"/>
  <c r="M21" i="12"/>
  <c r="L67" i="2" s="1"/>
  <c r="L9" i="15" s="1"/>
  <c r="M15" i="12"/>
  <c r="AC4" i="3"/>
  <c r="AI16" i="18" s="1"/>
  <c r="AE67" i="1"/>
  <c r="AD65" i="1"/>
  <c r="J68" i="2"/>
  <c r="J69" i="2" s="1"/>
  <c r="J71" i="2" s="1"/>
  <c r="J6" i="15" s="1"/>
  <c r="J13" i="15" s="1"/>
  <c r="AE59" i="1"/>
  <c r="K28" i="3"/>
  <c r="M9" i="1"/>
  <c r="M52" i="1"/>
  <c r="J62" i="1"/>
  <c r="J76" i="1" s="1"/>
  <c r="J78" i="1" s="1"/>
  <c r="Y15" i="1"/>
  <c r="Y34" i="1" s="1"/>
  <c r="AA20" i="1"/>
  <c r="Z19" i="1"/>
  <c r="AA17" i="1"/>
  <c r="Z16" i="1"/>
  <c r="AA26" i="1"/>
  <c r="Z25" i="1"/>
  <c r="Z24" i="1" s="1"/>
  <c r="W47" i="1"/>
  <c r="X48" i="1"/>
  <c r="N7" i="11"/>
  <c r="N6" i="11"/>
  <c r="AC3" i="13"/>
  <c r="AC14" i="13" s="1"/>
  <c r="AD12" i="12"/>
  <c r="AD23" i="12" s="1"/>
  <c r="E26" i="21" l="1"/>
  <c r="E25" i="21" s="1"/>
  <c r="E20" i="21"/>
  <c r="E19" i="21" s="1"/>
  <c r="E17" i="21"/>
  <c r="E16" i="21" s="1"/>
  <c r="K30" i="3"/>
  <c r="K32" i="3" s="1"/>
  <c r="K35" i="3" s="1"/>
  <c r="K4" i="1" s="1"/>
  <c r="K3" i="1" s="1"/>
  <c r="K14" i="1" s="1"/>
  <c r="K35" i="1" s="1"/>
  <c r="K42" i="1" s="1"/>
  <c r="Q27" i="18"/>
  <c r="Q29" i="18" s="1"/>
  <c r="Q30" i="18" s="1"/>
  <c r="Q31" i="18" s="1"/>
  <c r="M21" i="4"/>
  <c r="M56" i="1" s="1"/>
  <c r="M55" i="1" s="1"/>
  <c r="M16" i="12"/>
  <c r="M18" i="12" s="1"/>
  <c r="N14" i="12" s="1"/>
  <c r="AF67" i="1"/>
  <c r="AE65" i="1"/>
  <c r="AD4" i="3"/>
  <c r="AJ16" i="18" s="1"/>
  <c r="AF59" i="1"/>
  <c r="M46" i="1"/>
  <c r="M5" i="1"/>
  <c r="Z15" i="1"/>
  <c r="Z34" i="1" s="1"/>
  <c r="AB26" i="1"/>
  <c r="AA25" i="1"/>
  <c r="AB17" i="1"/>
  <c r="AA16" i="1"/>
  <c r="AB20" i="1"/>
  <c r="AA19" i="1"/>
  <c r="N13" i="11"/>
  <c r="N52" i="1" s="1"/>
  <c r="O8" i="11"/>
  <c r="O20" i="3" s="1"/>
  <c r="U25" i="18" s="1"/>
  <c r="Y48" i="1"/>
  <c r="X47" i="1"/>
  <c r="N12" i="11"/>
  <c r="N9" i="1" s="1"/>
  <c r="O5" i="11"/>
  <c r="J75" i="2"/>
  <c r="K70" i="1" s="1"/>
  <c r="L69" i="1" s="1"/>
  <c r="J6" i="14"/>
  <c r="J10" i="14" s="1"/>
  <c r="AD3" i="13"/>
  <c r="AD14" i="13" s="1"/>
  <c r="AE12" i="12"/>
  <c r="AE23" i="12" s="1"/>
  <c r="D35" i="23" l="1"/>
  <c r="D34" i="23"/>
  <c r="D37" i="23"/>
  <c r="D38" i="23"/>
  <c r="E15" i="21"/>
  <c r="AA24" i="1"/>
  <c r="E24" i="21"/>
  <c r="Q34" i="18"/>
  <c r="N25" i="12"/>
  <c r="N18" i="3" s="1"/>
  <c r="T24" i="18" s="1"/>
  <c r="N17" i="12"/>
  <c r="AE4" i="3"/>
  <c r="AK16" i="18" s="1"/>
  <c r="AG67" i="1"/>
  <c r="AF65" i="1"/>
  <c r="AG59" i="1"/>
  <c r="N5" i="1"/>
  <c r="N46" i="1"/>
  <c r="AC20" i="1"/>
  <c r="AB19" i="1"/>
  <c r="AC17" i="1"/>
  <c r="AB16" i="1"/>
  <c r="AC26" i="1"/>
  <c r="AB25" i="1"/>
  <c r="AA15" i="1"/>
  <c r="O6" i="11"/>
  <c r="O7" i="11"/>
  <c r="Y47" i="1"/>
  <c r="Z48" i="1"/>
  <c r="K62" i="1"/>
  <c r="K41" i="3"/>
  <c r="L34" i="3"/>
  <c r="K45" i="1"/>
  <c r="K44" i="1" s="1"/>
  <c r="K61" i="1" s="1"/>
  <c r="K40" i="3"/>
  <c r="AE3" i="13"/>
  <c r="AE14" i="13" s="1"/>
  <c r="AF12" i="12"/>
  <c r="AF23" i="12" s="1"/>
  <c r="D33" i="23" l="1"/>
  <c r="D36" i="23"/>
  <c r="E34" i="21"/>
  <c r="AA34" i="1"/>
  <c r="AB24" i="1"/>
  <c r="N21" i="12"/>
  <c r="M67" i="2" s="1"/>
  <c r="M9" i="15" s="1"/>
  <c r="N15" i="12"/>
  <c r="AF4" i="3"/>
  <c r="AL16" i="18" s="1"/>
  <c r="AH67" i="1"/>
  <c r="AG65" i="1"/>
  <c r="AH59" i="1"/>
  <c r="AB15" i="1"/>
  <c r="AD26" i="1"/>
  <c r="AC25" i="1"/>
  <c r="AC24" i="1" s="1"/>
  <c r="AD17" i="1"/>
  <c r="AC16" i="1"/>
  <c r="AD20" i="1"/>
  <c r="AC19" i="1"/>
  <c r="Z47" i="1"/>
  <c r="AA48" i="1"/>
  <c r="P5" i="11"/>
  <c r="O12" i="11"/>
  <c r="O9" i="1" s="1"/>
  <c r="O13" i="11"/>
  <c r="O52" i="1" s="1"/>
  <c r="P8" i="11"/>
  <c r="P20" i="3" s="1"/>
  <c r="V25" i="18" s="1"/>
  <c r="K76" i="1"/>
  <c r="K78" i="1" s="1"/>
  <c r="L8" i="3"/>
  <c r="K68" i="2"/>
  <c r="K66" i="2"/>
  <c r="L28" i="3"/>
  <c r="AF3" i="13"/>
  <c r="AF14" i="13" s="1"/>
  <c r="AG12" i="12"/>
  <c r="AG23" i="12" s="1"/>
  <c r="D47" i="23" l="1"/>
  <c r="AB34" i="1"/>
  <c r="L30" i="3"/>
  <c r="R27" i="18"/>
  <c r="R29" i="18" s="1"/>
  <c r="L11" i="3"/>
  <c r="R18" i="18"/>
  <c r="R19" i="18" s="1"/>
  <c r="R30" i="18" s="1"/>
  <c r="R31" i="18" s="1"/>
  <c r="N16" i="12"/>
  <c r="N18" i="12" s="1"/>
  <c r="O14" i="12" s="1"/>
  <c r="N21" i="4"/>
  <c r="N56" i="1" s="1"/>
  <c r="N55" i="1" s="1"/>
  <c r="AI67" i="1"/>
  <c r="AH65" i="1"/>
  <c r="AG4" i="3"/>
  <c r="AM16" i="18" s="1"/>
  <c r="K69" i="2"/>
  <c r="K71" i="2" s="1"/>
  <c r="K6" i="15" s="1"/>
  <c r="K13" i="15" s="1"/>
  <c r="AI59" i="1"/>
  <c r="AE20" i="1"/>
  <c r="AD19" i="1"/>
  <c r="AC15" i="1"/>
  <c r="AC34" i="1" s="1"/>
  <c r="AE17" i="1"/>
  <c r="AD16" i="1"/>
  <c r="AE26" i="1"/>
  <c r="AD25" i="1"/>
  <c r="P6" i="11"/>
  <c r="P7" i="11"/>
  <c r="AB48" i="1"/>
  <c r="AA47" i="1"/>
  <c r="AG3" i="13"/>
  <c r="AG14" i="13" s="1"/>
  <c r="AH12" i="12"/>
  <c r="AH23" i="12" s="1"/>
  <c r="AD24" i="1" l="1"/>
  <c r="L32" i="3"/>
  <c r="L35" i="3" s="1"/>
  <c r="L4" i="1" s="1"/>
  <c r="L3" i="1" s="1"/>
  <c r="L14" i="1" s="1"/>
  <c r="L35" i="1" s="1"/>
  <c r="L42" i="1" s="1"/>
  <c r="R34" i="18"/>
  <c r="O25" i="12"/>
  <c r="O18" i="3" s="1"/>
  <c r="U24" i="18" s="1"/>
  <c r="O17" i="12"/>
  <c r="O21" i="12" s="1"/>
  <c r="N67" i="2" s="1"/>
  <c r="N9" i="15" s="1"/>
  <c r="AH4" i="3"/>
  <c r="AN16" i="18" s="1"/>
  <c r="AJ67" i="1"/>
  <c r="AI65" i="1"/>
  <c r="AJ59" i="1"/>
  <c r="AD15" i="1"/>
  <c r="AF26" i="1"/>
  <c r="AE25" i="1"/>
  <c r="AE24" i="1" s="1"/>
  <c r="AF17" i="1"/>
  <c r="AE16" i="1"/>
  <c r="AF20" i="1"/>
  <c r="AE19" i="1"/>
  <c r="Q5" i="11"/>
  <c r="P12" i="11"/>
  <c r="P9" i="1" s="1"/>
  <c r="AC48" i="1"/>
  <c r="AB47" i="1"/>
  <c r="Q8" i="11"/>
  <c r="Q20" i="3" s="1"/>
  <c r="W25" i="18" s="1"/>
  <c r="P13" i="11"/>
  <c r="P52" i="1" s="1"/>
  <c r="K75" i="2"/>
  <c r="L70" i="1" s="1"/>
  <c r="L62" i="1" s="1"/>
  <c r="K6" i="14"/>
  <c r="K10" i="14" s="1"/>
  <c r="AH3" i="13"/>
  <c r="AH14" i="13" s="1"/>
  <c r="AI12" i="12"/>
  <c r="AI23" i="12" s="1"/>
  <c r="AD34" i="1" l="1"/>
  <c r="O15" i="12"/>
  <c r="AK67" i="1"/>
  <c r="AJ65" i="1"/>
  <c r="AI4" i="3"/>
  <c r="AO16" i="18" s="1"/>
  <c r="AK59" i="1"/>
  <c r="AE15" i="1"/>
  <c r="AE34" i="1" s="1"/>
  <c r="AG20" i="1"/>
  <c r="AF19" i="1"/>
  <c r="AG17" i="1"/>
  <c r="AF16" i="1"/>
  <c r="AG26" i="1"/>
  <c r="AF25" i="1"/>
  <c r="AF24" i="1" s="1"/>
  <c r="AC47" i="1"/>
  <c r="AD48" i="1"/>
  <c r="Q6" i="11"/>
  <c r="Q7" i="11"/>
  <c r="M69" i="1"/>
  <c r="M34" i="3"/>
  <c r="L40" i="3"/>
  <c r="L41" i="3"/>
  <c r="L45" i="1"/>
  <c r="L44" i="1" s="1"/>
  <c r="L61" i="1" s="1"/>
  <c r="L76" i="1" s="1"/>
  <c r="L78" i="1" s="1"/>
  <c r="AI3" i="13"/>
  <c r="AI14" i="13" s="1"/>
  <c r="AJ12" i="12"/>
  <c r="AJ23" i="12" s="1"/>
  <c r="O16" i="12" l="1"/>
  <c r="O18" i="12" s="1"/>
  <c r="P14" i="12" s="1"/>
  <c r="O21" i="4"/>
  <c r="O56" i="1" s="1"/>
  <c r="O55" i="1" s="1"/>
  <c r="AL67" i="1"/>
  <c r="AK65" i="1"/>
  <c r="AJ4" i="3"/>
  <c r="AP16" i="18" s="1"/>
  <c r="AF15" i="1"/>
  <c r="AF34" i="1" s="1"/>
  <c r="AL59" i="1"/>
  <c r="AH26" i="1"/>
  <c r="AG25" i="1"/>
  <c r="AH17" i="1"/>
  <c r="AG16" i="1"/>
  <c r="AH20" i="1"/>
  <c r="AG19" i="1"/>
  <c r="R5" i="11"/>
  <c r="Q12" i="11"/>
  <c r="Q9" i="1" s="1"/>
  <c r="AD47" i="1"/>
  <c r="AE48" i="1"/>
  <c r="R8" i="11"/>
  <c r="R20" i="3" s="1"/>
  <c r="X25" i="18" s="1"/>
  <c r="Q13" i="11"/>
  <c r="Q52" i="1" s="1"/>
  <c r="M28" i="3"/>
  <c r="L66" i="2"/>
  <c r="M8" i="3"/>
  <c r="L68" i="2"/>
  <c r="AJ3" i="13"/>
  <c r="AJ14" i="13" s="1"/>
  <c r="AK12" i="12"/>
  <c r="AK23" i="12" s="1"/>
  <c r="AG24" i="1" l="1"/>
  <c r="M11" i="3"/>
  <c r="S18" i="18"/>
  <c r="S19" i="18" s="1"/>
  <c r="M30" i="3"/>
  <c r="M32" i="3" s="1"/>
  <c r="S27" i="18"/>
  <c r="S29" i="18" s="1"/>
  <c r="P17" i="12"/>
  <c r="P21" i="12" s="1"/>
  <c r="O67" i="2" s="1"/>
  <c r="O9" i="15" s="1"/>
  <c r="P25" i="12"/>
  <c r="P18" i="3" s="1"/>
  <c r="V24" i="18" s="1"/>
  <c r="AK4" i="3"/>
  <c r="AQ16" i="18" s="1"/>
  <c r="AM67" i="1"/>
  <c r="AM65" i="1" s="1"/>
  <c r="AL65" i="1"/>
  <c r="AM59" i="1"/>
  <c r="L69" i="2"/>
  <c r="L71" i="2" s="1"/>
  <c r="L6" i="15" s="1"/>
  <c r="L13" i="15" s="1"/>
  <c r="AG15" i="1"/>
  <c r="AI17" i="1"/>
  <c r="AH16" i="1"/>
  <c r="AI26" i="1"/>
  <c r="AH25" i="1"/>
  <c r="AH24" i="1" s="1"/>
  <c r="AI20" i="1"/>
  <c r="AH19" i="1"/>
  <c r="AE47" i="1"/>
  <c r="AF48" i="1"/>
  <c r="R7" i="11"/>
  <c r="R6" i="11"/>
  <c r="AK3" i="13"/>
  <c r="AK14" i="13" s="1"/>
  <c r="AL12" i="12"/>
  <c r="AL23" i="12" s="1"/>
  <c r="AG34" i="1" l="1"/>
  <c r="S30" i="18"/>
  <c r="S31" i="18" s="1"/>
  <c r="P15" i="12"/>
  <c r="AL4" i="3"/>
  <c r="AR16" i="18" s="1"/>
  <c r="AJ20" i="1"/>
  <c r="AI19" i="1"/>
  <c r="AJ26" i="1"/>
  <c r="AI25" i="1"/>
  <c r="AI24" i="1" s="1"/>
  <c r="AJ17" i="1"/>
  <c r="AI16" i="1"/>
  <c r="M35" i="3"/>
  <c r="AH15" i="1"/>
  <c r="AH34" i="1" s="1"/>
  <c r="S8" i="11"/>
  <c r="S20" i="3" s="1"/>
  <c r="Y25" i="18" s="1"/>
  <c r="R13" i="11"/>
  <c r="R52" i="1" s="1"/>
  <c r="S5" i="11"/>
  <c r="R12" i="11"/>
  <c r="R9" i="1" s="1"/>
  <c r="AG48" i="1"/>
  <c r="AF47" i="1"/>
  <c r="L75" i="2"/>
  <c r="M70" i="1" s="1"/>
  <c r="M62" i="1" s="1"/>
  <c r="L6" i="14"/>
  <c r="L10" i="14" s="1"/>
  <c r="AL3" i="13"/>
  <c r="AL14" i="13" s="1"/>
  <c r="AM12" i="12"/>
  <c r="S34" i="18" l="1"/>
  <c r="P16" i="12"/>
  <c r="P18" i="12" s="1"/>
  <c r="Q14" i="12" s="1"/>
  <c r="P21" i="4"/>
  <c r="P56" i="1" s="1"/>
  <c r="P55" i="1" s="1"/>
  <c r="AM23" i="12"/>
  <c r="M40" i="3"/>
  <c r="N8" i="3" s="1"/>
  <c r="M4" i="1"/>
  <c r="M3" i="1" s="1"/>
  <c r="M14" i="1" s="1"/>
  <c r="M35" i="1" s="1"/>
  <c r="M42" i="1" s="1"/>
  <c r="AI15" i="1"/>
  <c r="AI34" i="1" s="1"/>
  <c r="AK26" i="1"/>
  <c r="AJ25" i="1"/>
  <c r="AJ24" i="1" s="1"/>
  <c r="AK17" i="1"/>
  <c r="AJ16" i="1"/>
  <c r="M45" i="1"/>
  <c r="M44" i="1" s="1"/>
  <c r="M61" i="1" s="1"/>
  <c r="M76" i="1" s="1"/>
  <c r="M41" i="3"/>
  <c r="N28" i="3" s="1"/>
  <c r="N34" i="3"/>
  <c r="AK20" i="1"/>
  <c r="AJ19" i="1"/>
  <c r="AG47" i="1"/>
  <c r="AH48" i="1"/>
  <c r="S7" i="11"/>
  <c r="S6" i="11"/>
  <c r="N69" i="1"/>
  <c r="N30" i="3" l="1"/>
  <c r="T27" i="18"/>
  <c r="T29" i="18" s="1"/>
  <c r="N11" i="3"/>
  <c r="T18" i="18"/>
  <c r="T19" i="18" s="1"/>
  <c r="T30" i="18" s="1"/>
  <c r="T31" i="18" s="1"/>
  <c r="Q25" i="12"/>
  <c r="Q18" i="3" s="1"/>
  <c r="W24" i="18" s="1"/>
  <c r="Q17" i="12"/>
  <c r="Q21" i="12" s="1"/>
  <c r="P67" i="2" s="1"/>
  <c r="P9" i="15" s="1"/>
  <c r="AM4" i="3"/>
  <c r="AS16" i="18" s="1"/>
  <c r="N32" i="3"/>
  <c r="N35" i="3" s="1"/>
  <c r="N4" i="1" s="1"/>
  <c r="N3" i="1" s="1"/>
  <c r="N14" i="1" s="1"/>
  <c r="N35" i="1" s="1"/>
  <c r="N42" i="1" s="1"/>
  <c r="M68" i="2"/>
  <c r="AJ15" i="1"/>
  <c r="AJ34" i="1" s="1"/>
  <c r="M78" i="1"/>
  <c r="AL26" i="1"/>
  <c r="AK25" i="1"/>
  <c r="AK24" i="1" s="1"/>
  <c r="M66" i="2"/>
  <c r="AL17" i="1"/>
  <c r="AK16" i="1"/>
  <c r="AL20" i="1"/>
  <c r="AK19" i="1"/>
  <c r="T8" i="11"/>
  <c r="T20" i="3" s="1"/>
  <c r="Z25" i="18" s="1"/>
  <c r="S13" i="11"/>
  <c r="S52" i="1" s="1"/>
  <c r="T5" i="11"/>
  <c r="S12" i="11"/>
  <c r="S9" i="1" s="1"/>
  <c r="AI48" i="1"/>
  <c r="AH47" i="1"/>
  <c r="T34" i="18" l="1"/>
  <c r="Q15" i="12"/>
  <c r="Q16" i="12" s="1"/>
  <c r="Q18" i="12" s="1"/>
  <c r="R14" i="12" s="1"/>
  <c r="M69" i="2"/>
  <c r="M71" i="2" s="1"/>
  <c r="AK15" i="1"/>
  <c r="AK34" i="1" s="1"/>
  <c r="AM17" i="1"/>
  <c r="F17" i="21" s="1"/>
  <c r="AL16" i="1"/>
  <c r="AM20" i="1"/>
  <c r="F20" i="21" s="1"/>
  <c r="AL19" i="1"/>
  <c r="AM26" i="1"/>
  <c r="F26" i="21" s="1"/>
  <c r="AL25" i="1"/>
  <c r="AL24" i="1" s="1"/>
  <c r="AJ48" i="1"/>
  <c r="AI47" i="1"/>
  <c r="T7" i="11"/>
  <c r="T6" i="11"/>
  <c r="N40" i="3"/>
  <c r="N45" i="1"/>
  <c r="N44" i="1" s="1"/>
  <c r="N61" i="1" s="1"/>
  <c r="N41" i="3"/>
  <c r="O34" i="3"/>
  <c r="AM19" i="1" l="1"/>
  <c r="F19" i="21"/>
  <c r="AM16" i="1"/>
  <c r="F16" i="21"/>
  <c r="AM25" i="1"/>
  <c r="F25" i="21"/>
  <c r="Q21" i="4"/>
  <c r="Q56" i="1" s="1"/>
  <c r="Q55" i="1" s="1"/>
  <c r="R17" i="12"/>
  <c r="R21" i="12" s="1"/>
  <c r="Q67" i="2" s="1"/>
  <c r="Q9" i="15" s="1"/>
  <c r="R25" i="12"/>
  <c r="R18" i="3" s="1"/>
  <c r="X24" i="18" s="1"/>
  <c r="M6" i="15"/>
  <c r="M13" i="15" s="1"/>
  <c r="M75" i="2"/>
  <c r="N70" i="1" s="1"/>
  <c r="N62" i="1" s="1"/>
  <c r="N76" i="1" s="1"/>
  <c r="N78" i="1" s="1"/>
  <c r="M6" i="14"/>
  <c r="M10" i="14" s="1"/>
  <c r="AL15" i="1"/>
  <c r="AL34" i="1" s="1"/>
  <c r="U5" i="11"/>
  <c r="T12" i="11"/>
  <c r="T9" i="1" s="1"/>
  <c r="U8" i="11"/>
  <c r="U20" i="3" s="1"/>
  <c r="AA25" i="18" s="1"/>
  <c r="T13" i="11"/>
  <c r="T52" i="1" s="1"/>
  <c r="AK48" i="1"/>
  <c r="AJ47" i="1"/>
  <c r="O28" i="3"/>
  <c r="N66" i="2"/>
  <c r="O8" i="3"/>
  <c r="N68" i="2"/>
  <c r="E37" i="23" l="1"/>
  <c r="E38" i="23"/>
  <c r="E35" i="23"/>
  <c r="E34" i="23"/>
  <c r="F15" i="21"/>
  <c r="AM15" i="1"/>
  <c r="AM24" i="1"/>
  <c r="F24" i="21"/>
  <c r="O30" i="3"/>
  <c r="U27" i="18"/>
  <c r="U29" i="18" s="1"/>
  <c r="O11" i="3"/>
  <c r="U18" i="18"/>
  <c r="U19" i="18" s="1"/>
  <c r="U30" i="18" s="1"/>
  <c r="U31" i="18" s="1"/>
  <c r="R15" i="12"/>
  <c r="R21" i="4" s="1"/>
  <c r="R56" i="1" s="1"/>
  <c r="R55" i="1" s="1"/>
  <c r="O69" i="1"/>
  <c r="N69" i="2"/>
  <c r="AK47" i="1"/>
  <c r="AL48" i="1"/>
  <c r="U7" i="11"/>
  <c r="U6" i="11"/>
  <c r="O32" i="3"/>
  <c r="E33" i="23" l="1"/>
  <c r="E36" i="23"/>
  <c r="F34" i="21"/>
  <c r="AM34" i="1"/>
  <c r="U34" i="18"/>
  <c r="R16" i="12"/>
  <c r="R18" i="12" s="1"/>
  <c r="S14" i="12" s="1"/>
  <c r="S25" i="12" s="1"/>
  <c r="S18" i="3" s="1"/>
  <c r="Y24" i="18" s="1"/>
  <c r="N71" i="2"/>
  <c r="U13" i="11"/>
  <c r="U52" i="1" s="1"/>
  <c r="V8" i="11"/>
  <c r="V20" i="3" s="1"/>
  <c r="AB25" i="18" s="1"/>
  <c r="V5" i="11"/>
  <c r="U12" i="11"/>
  <c r="U9" i="1" s="1"/>
  <c r="AM48" i="1"/>
  <c r="AM47" i="1" s="1"/>
  <c r="AL47" i="1"/>
  <c r="O35" i="3"/>
  <c r="E47" i="23" l="1"/>
  <c r="N6" i="15"/>
  <c r="N13" i="15" s="1"/>
  <c r="N15" i="15" s="1"/>
  <c r="N17" i="15" s="1"/>
  <c r="Y21" i="15" s="1"/>
  <c r="Y22" i="15" s="1"/>
  <c r="S17" i="12"/>
  <c r="S21" i="12" s="1"/>
  <c r="R67" i="2" s="1"/>
  <c r="R9" i="15" s="1"/>
  <c r="N6" i="14"/>
  <c r="N10" i="14" s="1"/>
  <c r="N12" i="14" s="1"/>
  <c r="N14" i="14" s="1"/>
  <c r="O41" i="3"/>
  <c r="O66" i="2" s="1"/>
  <c r="O4" i="1"/>
  <c r="O3" i="1" s="1"/>
  <c r="P34" i="3"/>
  <c r="O40" i="3"/>
  <c r="P8" i="3" s="1"/>
  <c r="O45" i="1"/>
  <c r="O44" i="1" s="1"/>
  <c r="V6" i="11"/>
  <c r="V7" i="11"/>
  <c r="T20" i="15" l="1"/>
  <c r="R24" i="15"/>
  <c r="P24" i="15"/>
  <c r="N74" i="2"/>
  <c r="C74" i="22" s="1"/>
  <c r="O25" i="15"/>
  <c r="T19" i="15"/>
  <c r="N25" i="15"/>
  <c r="N28" i="15" s="1"/>
  <c r="O24" i="15"/>
  <c r="S25" i="15"/>
  <c r="N24" i="15"/>
  <c r="N27" i="15" s="1"/>
  <c r="S24" i="15"/>
  <c r="P25" i="15"/>
  <c r="Q25" i="15"/>
  <c r="R25" i="15"/>
  <c r="Q24" i="15"/>
  <c r="P11" i="3"/>
  <c r="V18" i="18"/>
  <c r="V19" i="18" s="1"/>
  <c r="S15" i="12"/>
  <c r="S16" i="12" s="1"/>
  <c r="S18" i="12" s="1"/>
  <c r="T14" i="12" s="1"/>
  <c r="T25" i="12" s="1"/>
  <c r="T18" i="3" s="1"/>
  <c r="Z24" i="18" s="1"/>
  <c r="P28" i="3"/>
  <c r="O68" i="2"/>
  <c r="W5" i="11"/>
  <c r="V12" i="11"/>
  <c r="V9" i="1" s="1"/>
  <c r="W8" i="11"/>
  <c r="W20" i="3" s="1"/>
  <c r="AC25" i="18" s="1"/>
  <c r="V13" i="11"/>
  <c r="V52" i="1" s="1"/>
  <c r="T17" i="14"/>
  <c r="Q22" i="14"/>
  <c r="R22" i="14"/>
  <c r="N21" i="14"/>
  <c r="N24" i="14" s="1"/>
  <c r="S22" i="14"/>
  <c r="O21" i="14"/>
  <c r="P21" i="14"/>
  <c r="Q21" i="14"/>
  <c r="N22" i="14"/>
  <c r="N25" i="14" s="1"/>
  <c r="R21" i="14"/>
  <c r="O22" i="14"/>
  <c r="S21" i="14"/>
  <c r="P22" i="14"/>
  <c r="T16" i="14"/>
  <c r="N73" i="2"/>
  <c r="C73" i="22" s="1"/>
  <c r="C75" i="22" s="1"/>
  <c r="D70" i="21" s="1"/>
  <c r="E69" i="21" s="1"/>
  <c r="D57" i="23" s="1"/>
  <c r="D53" i="23" s="1"/>
  <c r="D58" i="23" s="1"/>
  <c r="Y18" i="14"/>
  <c r="Y19" i="14" s="1"/>
  <c r="Z19" i="3" s="1"/>
  <c r="AF26" i="18" s="1"/>
  <c r="S27" i="15" l="1"/>
  <c r="T22" i="15"/>
  <c r="W24" i="15" s="1"/>
  <c r="O30" i="4"/>
  <c r="O8" i="1" s="1"/>
  <c r="D8" i="21" s="1"/>
  <c r="D5" i="21" s="1"/>
  <c r="C7" i="23"/>
  <c r="P28" i="15"/>
  <c r="Q27" i="15"/>
  <c r="Q28" i="15"/>
  <c r="O28" i="15"/>
  <c r="O27" i="15"/>
  <c r="O29" i="4"/>
  <c r="O53" i="1" s="1"/>
  <c r="D53" i="21" s="1"/>
  <c r="D46" i="21" s="1"/>
  <c r="D7" i="25" s="1"/>
  <c r="S28" i="15"/>
  <c r="P27" i="15"/>
  <c r="R27" i="15"/>
  <c r="R28" i="15"/>
  <c r="N75" i="2"/>
  <c r="P30" i="3"/>
  <c r="P32" i="3" s="1"/>
  <c r="V27" i="18"/>
  <c r="V29" i="18" s="1"/>
  <c r="V30" i="18" s="1"/>
  <c r="V31" i="18" s="1"/>
  <c r="S21" i="4"/>
  <c r="S56" i="1" s="1"/>
  <c r="S55" i="1" s="1"/>
  <c r="T17" i="12"/>
  <c r="T21" i="12" s="1"/>
  <c r="S67" i="2" s="1"/>
  <c r="S9" i="15" s="1"/>
  <c r="O69" i="2"/>
  <c r="O71" i="2" s="1"/>
  <c r="P35" i="3"/>
  <c r="W6" i="11"/>
  <c r="W7" i="11"/>
  <c r="S24" i="14"/>
  <c r="O25" i="14"/>
  <c r="O24" i="14"/>
  <c r="T19" i="14"/>
  <c r="W22" i="14" s="1"/>
  <c r="S25" i="14"/>
  <c r="Q24" i="14"/>
  <c r="P25" i="14"/>
  <c r="R24" i="14"/>
  <c r="R25" i="14"/>
  <c r="Q25" i="14"/>
  <c r="P24" i="14"/>
  <c r="D61" i="21" l="1"/>
  <c r="D14" i="21"/>
  <c r="D35" i="21" s="1"/>
  <c r="D42" i="21"/>
  <c r="T29" i="4"/>
  <c r="U25" i="15"/>
  <c r="W25" i="15"/>
  <c r="V24" i="15"/>
  <c r="W27" i="15" s="1"/>
  <c r="V25" i="15"/>
  <c r="T25" i="15"/>
  <c r="T28" i="15" s="1"/>
  <c r="Y25" i="15"/>
  <c r="T24" i="15"/>
  <c r="T27" i="15" s="1"/>
  <c r="U24" i="15"/>
  <c r="Y24" i="15"/>
  <c r="X25" i="15"/>
  <c r="X24" i="15"/>
  <c r="X27" i="15" s="1"/>
  <c r="Q30" i="4"/>
  <c r="R29" i="4"/>
  <c r="O5" i="1"/>
  <c r="O14" i="1" s="1"/>
  <c r="C26" i="23"/>
  <c r="C30" i="23" s="1"/>
  <c r="C24" i="23"/>
  <c r="R30" i="4"/>
  <c r="P29" i="4"/>
  <c r="P53" i="1" s="1"/>
  <c r="O46" i="1"/>
  <c r="O61" i="1" s="1"/>
  <c r="Q29" i="4"/>
  <c r="T30" i="4"/>
  <c r="P30" i="4"/>
  <c r="P8" i="1" s="1"/>
  <c r="S30" i="4"/>
  <c r="N47" i="19"/>
  <c r="N49" i="19" s="1"/>
  <c r="S29" i="4"/>
  <c r="O70" i="1"/>
  <c r="D62" i="21" s="1"/>
  <c r="C6" i="23"/>
  <c r="C11" i="23" s="1"/>
  <c r="C31" i="23" s="1"/>
  <c r="D3" i="24" s="1"/>
  <c r="C8" i="13"/>
  <c r="V34" i="18"/>
  <c r="T15" i="12"/>
  <c r="O6" i="15"/>
  <c r="O13" i="15" s="1"/>
  <c r="O75" i="2"/>
  <c r="O6" i="14"/>
  <c r="O10" i="14" s="1"/>
  <c r="P45" i="1"/>
  <c r="P44" i="1" s="1"/>
  <c r="P4" i="1"/>
  <c r="P3" i="1" s="1"/>
  <c r="P40" i="3"/>
  <c r="P68" i="2" s="1"/>
  <c r="P41" i="3"/>
  <c r="P66" i="2" s="1"/>
  <c r="Q34" i="3"/>
  <c r="W12" i="11"/>
  <c r="W9" i="1" s="1"/>
  <c r="X5" i="11"/>
  <c r="W13" i="11"/>
  <c r="W52" i="1" s="1"/>
  <c r="X8" i="11"/>
  <c r="X20" i="3" s="1"/>
  <c r="AD25" i="18" s="1"/>
  <c r="Y21" i="14"/>
  <c r="X22" i="14"/>
  <c r="X25" i="14" s="1"/>
  <c r="Y22" i="14"/>
  <c r="U21" i="14"/>
  <c r="T22" i="14"/>
  <c r="T25" i="14" s="1"/>
  <c r="U19" i="3"/>
  <c r="AA26" i="18" s="1"/>
  <c r="W21" i="14"/>
  <c r="T21" i="14"/>
  <c r="T24" i="14" s="1"/>
  <c r="U22" i="14"/>
  <c r="V21" i="14"/>
  <c r="X21" i="14"/>
  <c r="V22" i="14"/>
  <c r="W25" i="14" s="1"/>
  <c r="D7" i="24" l="1"/>
  <c r="D9" i="25"/>
  <c r="D76" i="21"/>
  <c r="D78" i="21" s="1"/>
  <c r="D6" i="25"/>
  <c r="D3" i="25" s="1"/>
  <c r="C59" i="23"/>
  <c r="C62" i="23" s="1"/>
  <c r="C66" i="23" s="1"/>
  <c r="X28" i="15"/>
  <c r="Y30" i="4" s="1"/>
  <c r="V28" i="15"/>
  <c r="V27" i="15"/>
  <c r="U29" i="4"/>
  <c r="Q8" i="1"/>
  <c r="R8" i="1" s="1"/>
  <c r="U30" i="4"/>
  <c r="U28" i="15"/>
  <c r="W28" i="15"/>
  <c r="X30" i="4" s="1"/>
  <c r="Y28" i="15"/>
  <c r="Y27" i="15"/>
  <c r="U27" i="15"/>
  <c r="O62" i="1"/>
  <c r="P69" i="1"/>
  <c r="P46" i="1"/>
  <c r="P61" i="1" s="1"/>
  <c r="Q53" i="1"/>
  <c r="R53" i="1" s="1"/>
  <c r="P5" i="1"/>
  <c r="P14" i="1" s="1"/>
  <c r="O47" i="19"/>
  <c r="O49" i="19" s="1"/>
  <c r="P70" i="1"/>
  <c r="O35" i="1"/>
  <c r="T16" i="12"/>
  <c r="T18" i="12" s="1"/>
  <c r="U14" i="12" s="1"/>
  <c r="T21" i="4"/>
  <c r="T56" i="1" s="1"/>
  <c r="T55" i="1" s="1"/>
  <c r="P69" i="2"/>
  <c r="P71" i="2" s="1"/>
  <c r="Q8" i="3"/>
  <c r="Q28" i="3"/>
  <c r="Y25" i="14"/>
  <c r="X7" i="11"/>
  <c r="X6" i="11"/>
  <c r="Y24" i="14"/>
  <c r="W24" i="14"/>
  <c r="X29" i="4" s="1"/>
  <c r="V25" i="14"/>
  <c r="U25" i="14"/>
  <c r="V24" i="14"/>
  <c r="U24" i="14"/>
  <c r="X24" i="14"/>
  <c r="Y29" i="4" s="1"/>
  <c r="D12" i="25" l="1"/>
  <c r="W30" i="4"/>
  <c r="W29" i="4"/>
  <c r="Q5" i="1"/>
  <c r="V30" i="4"/>
  <c r="O76" i="1"/>
  <c r="Z30" i="4"/>
  <c r="Z29" i="4"/>
  <c r="V29" i="4"/>
  <c r="Q46" i="1"/>
  <c r="P62" i="1"/>
  <c r="P76" i="1" s="1"/>
  <c r="P47" i="19"/>
  <c r="P49" i="19" s="1"/>
  <c r="Q69" i="1"/>
  <c r="P6" i="15"/>
  <c r="P13" i="15" s="1"/>
  <c r="O42" i="1"/>
  <c r="P35" i="1"/>
  <c r="Q47" i="19"/>
  <c r="Q49" i="19" s="1"/>
  <c r="Q30" i="3"/>
  <c r="W27" i="18"/>
  <c r="W29" i="18" s="1"/>
  <c r="Q11" i="3"/>
  <c r="W18" i="18"/>
  <c r="W19" i="18" s="1"/>
  <c r="W30" i="18" s="1"/>
  <c r="W31" i="18" s="1"/>
  <c r="U25" i="12"/>
  <c r="U18" i="3" s="1"/>
  <c r="AA24" i="18" s="1"/>
  <c r="U17" i="12"/>
  <c r="U21" i="12" s="1"/>
  <c r="T67" i="2" s="1"/>
  <c r="T9" i="15" s="1"/>
  <c r="P75" i="2"/>
  <c r="P6" i="14"/>
  <c r="P10" i="14" s="1"/>
  <c r="X13" i="11"/>
  <c r="X52" i="1" s="1"/>
  <c r="Y8" i="11"/>
  <c r="Y20" i="3" s="1"/>
  <c r="AE25" i="18" s="1"/>
  <c r="Y5" i="11"/>
  <c r="X12" i="11"/>
  <c r="X9" i="1" s="1"/>
  <c r="S8" i="1"/>
  <c r="R5" i="1"/>
  <c r="S53" i="1"/>
  <c r="R46" i="1"/>
  <c r="O78" i="1" l="1"/>
  <c r="Q70" i="1"/>
  <c r="R69" i="1" s="1"/>
  <c r="P42" i="1"/>
  <c r="P78" i="1" s="1"/>
  <c r="R47" i="19"/>
  <c r="R49" i="19" s="1"/>
  <c r="Q32" i="3"/>
  <c r="Q35" i="3" s="1"/>
  <c r="Q4" i="1" s="1"/>
  <c r="Q3" i="1" s="1"/>
  <c r="Q14" i="1" s="1"/>
  <c r="W34" i="18"/>
  <c r="U15" i="12"/>
  <c r="U16" i="12" s="1"/>
  <c r="U18" i="12" s="1"/>
  <c r="V14" i="12" s="1"/>
  <c r="Y6" i="11"/>
  <c r="Y7" i="11"/>
  <c r="T53" i="1"/>
  <c r="S46" i="1"/>
  <c r="T8" i="1"/>
  <c r="S5" i="1"/>
  <c r="Q41" i="3"/>
  <c r="Q45" i="1"/>
  <c r="Q44" i="1" s="1"/>
  <c r="Q61" i="1" s="1"/>
  <c r="R34" i="3"/>
  <c r="Q40" i="3"/>
  <c r="Q62" i="1" l="1"/>
  <c r="Q76" i="1" s="1"/>
  <c r="Q35" i="1"/>
  <c r="S47" i="19"/>
  <c r="S49" i="19" s="1"/>
  <c r="U21" i="4"/>
  <c r="U56" i="1" s="1"/>
  <c r="U55" i="1" s="1"/>
  <c r="V25" i="12"/>
  <c r="V18" i="3" s="1"/>
  <c r="AB24" i="18" s="1"/>
  <c r="V17" i="12"/>
  <c r="V21" i="12" s="1"/>
  <c r="U67" i="2" s="1"/>
  <c r="U9" i="15" s="1"/>
  <c r="Z5" i="11"/>
  <c r="Y12" i="11"/>
  <c r="Y9" i="1" s="1"/>
  <c r="Y13" i="11"/>
  <c r="Y52" i="1" s="1"/>
  <c r="Z8" i="11"/>
  <c r="Z20" i="3" s="1"/>
  <c r="AF25" i="18" s="1"/>
  <c r="U8" i="1"/>
  <c r="T5" i="1"/>
  <c r="U53" i="1"/>
  <c r="T46" i="1"/>
  <c r="Q68" i="2"/>
  <c r="R8" i="3"/>
  <c r="Q66" i="2"/>
  <c r="R28" i="3"/>
  <c r="Q42" i="1" l="1"/>
  <c r="Q78" i="1" s="1"/>
  <c r="T47" i="19"/>
  <c r="T49" i="19" s="1"/>
  <c r="R11" i="3"/>
  <c r="X18" i="18"/>
  <c r="X19" i="18" s="1"/>
  <c r="R30" i="3"/>
  <c r="R32" i="3" s="1"/>
  <c r="X27" i="18"/>
  <c r="X29" i="18" s="1"/>
  <c r="V15" i="12"/>
  <c r="Q69" i="2"/>
  <c r="Q71" i="2" s="1"/>
  <c r="Z7" i="11"/>
  <c r="Z6" i="11"/>
  <c r="V53" i="1"/>
  <c r="U46" i="1"/>
  <c r="V8" i="1"/>
  <c r="U5" i="1"/>
  <c r="Q6" i="15" l="1"/>
  <c r="Q13" i="15" s="1"/>
  <c r="U47" i="19"/>
  <c r="X30" i="18"/>
  <c r="X31" i="18" s="1"/>
  <c r="V21" i="4"/>
  <c r="V56" i="1" s="1"/>
  <c r="V55" i="1" s="1"/>
  <c r="V16" i="12"/>
  <c r="V18" i="12" s="1"/>
  <c r="W14" i="12" s="1"/>
  <c r="Q6" i="14"/>
  <c r="Q10" i="14" s="1"/>
  <c r="Q75" i="2"/>
  <c r="AA8" i="11"/>
  <c r="AA20" i="3" s="1"/>
  <c r="AG25" i="18" s="1"/>
  <c r="Z13" i="11"/>
  <c r="Z52" i="1" s="1"/>
  <c r="Z12" i="11"/>
  <c r="Z9" i="1" s="1"/>
  <c r="AA5" i="11"/>
  <c r="W8" i="1"/>
  <c r="V5" i="1"/>
  <c r="W53" i="1"/>
  <c r="V46" i="1"/>
  <c r="R35" i="3"/>
  <c r="R4" i="1" s="1"/>
  <c r="R3" i="1" s="1"/>
  <c r="R14" i="1" s="1"/>
  <c r="R70" i="1" l="1"/>
  <c r="R62" i="1" s="1"/>
  <c r="R35" i="1"/>
  <c r="V47" i="19"/>
  <c r="X34" i="18"/>
  <c r="W25" i="12"/>
  <c r="W18" i="3" s="1"/>
  <c r="AC24" i="18" s="1"/>
  <c r="W17" i="12"/>
  <c r="W21" i="12" s="1"/>
  <c r="V67" i="2" s="1"/>
  <c r="V9" i="15" s="1"/>
  <c r="AA7" i="11"/>
  <c r="AA6" i="11"/>
  <c r="X53" i="1"/>
  <c r="W46" i="1"/>
  <c r="X8" i="1"/>
  <c r="W5" i="1"/>
  <c r="R41" i="3"/>
  <c r="R45" i="1"/>
  <c r="R44" i="1" s="1"/>
  <c r="R61" i="1" s="1"/>
  <c r="S34" i="3"/>
  <c r="R40" i="3"/>
  <c r="S69" i="1" l="1"/>
  <c r="R76" i="1"/>
  <c r="R42" i="1"/>
  <c r="W47" i="19"/>
  <c r="W15" i="12"/>
  <c r="AB8" i="11"/>
  <c r="AB20" i="3" s="1"/>
  <c r="AH25" i="18" s="1"/>
  <c r="AA13" i="11"/>
  <c r="AA52" i="1" s="1"/>
  <c r="AB5" i="11"/>
  <c r="AA12" i="11"/>
  <c r="AA9" i="1" s="1"/>
  <c r="Y8" i="1"/>
  <c r="X5" i="1"/>
  <c r="Y53" i="1"/>
  <c r="X46" i="1"/>
  <c r="S8" i="3"/>
  <c r="R68" i="2"/>
  <c r="R66" i="2"/>
  <c r="S28" i="3"/>
  <c r="R78" i="1" l="1"/>
  <c r="X47" i="19"/>
  <c r="S30" i="3"/>
  <c r="Y27" i="18"/>
  <c r="Y29" i="18" s="1"/>
  <c r="S11" i="3"/>
  <c r="Y18" i="18"/>
  <c r="Y19" i="18" s="1"/>
  <c r="Y30" i="18" s="1"/>
  <c r="Y31" i="18" s="1"/>
  <c r="W16" i="12"/>
  <c r="W18" i="12" s="1"/>
  <c r="X14" i="12" s="1"/>
  <c r="W21" i="4"/>
  <c r="W56" i="1" s="1"/>
  <c r="W55" i="1" s="1"/>
  <c r="R69" i="2"/>
  <c r="AB6" i="11"/>
  <c r="AB7" i="11"/>
  <c r="Z53" i="1"/>
  <c r="Y46" i="1"/>
  <c r="Z8" i="1"/>
  <c r="Y47" i="19" s="1"/>
  <c r="Y5" i="1"/>
  <c r="S32" i="3"/>
  <c r="Y34" i="18" l="1"/>
  <c r="X17" i="12"/>
  <c r="X25" i="12"/>
  <c r="X18" i="3" s="1"/>
  <c r="AD24" i="18" s="1"/>
  <c r="R71" i="2"/>
  <c r="AB12" i="11"/>
  <c r="AB9" i="1" s="1"/>
  <c r="AC5" i="11"/>
  <c r="AB13" i="11"/>
  <c r="AB52" i="1" s="1"/>
  <c r="AC8" i="11"/>
  <c r="AC20" i="3" s="1"/>
  <c r="AI25" i="18" s="1"/>
  <c r="Z5" i="1"/>
  <c r="Z46" i="1"/>
  <c r="S35" i="3"/>
  <c r="S4" i="1" s="1"/>
  <c r="S3" i="1" s="1"/>
  <c r="S14" i="1" s="1"/>
  <c r="R6" i="15" l="1"/>
  <c r="R13" i="15" s="1"/>
  <c r="S35" i="1"/>
  <c r="X21" i="12"/>
  <c r="W67" i="2" s="1"/>
  <c r="W9" i="15" s="1"/>
  <c r="X15" i="12"/>
  <c r="R6" i="14"/>
  <c r="R10" i="14" s="1"/>
  <c r="R75" i="2"/>
  <c r="AC6" i="11"/>
  <c r="AC7" i="11"/>
  <c r="S45" i="1"/>
  <c r="S44" i="1" s="1"/>
  <c r="S61" i="1" s="1"/>
  <c r="S41" i="3"/>
  <c r="S40" i="3"/>
  <c r="T34" i="3"/>
  <c r="S70" i="1" l="1"/>
  <c r="S62" i="1" s="1"/>
  <c r="S76" i="1" s="1"/>
  <c r="S42" i="1"/>
  <c r="X16" i="12"/>
  <c r="X18" i="12" s="1"/>
  <c r="Y14" i="12" s="1"/>
  <c r="X21" i="4"/>
  <c r="X56" i="1" s="1"/>
  <c r="X55" i="1" s="1"/>
  <c r="AD5" i="11"/>
  <c r="AC12" i="11"/>
  <c r="AC9" i="1" s="1"/>
  <c r="AC13" i="11"/>
  <c r="AC52" i="1" s="1"/>
  <c r="AD8" i="11"/>
  <c r="AD20" i="3" s="1"/>
  <c r="AJ25" i="18" s="1"/>
  <c r="S68" i="2"/>
  <c r="T8" i="3"/>
  <c r="S66" i="2"/>
  <c r="T28" i="3"/>
  <c r="T69" i="1" l="1"/>
  <c r="S78" i="1"/>
  <c r="T30" i="3"/>
  <c r="Z27" i="18"/>
  <c r="Z29" i="18" s="1"/>
  <c r="T11" i="3"/>
  <c r="T32" i="3" s="1"/>
  <c r="Z18" i="18"/>
  <c r="Z19" i="18" s="1"/>
  <c r="Z30" i="18" s="1"/>
  <c r="Z31" i="18" s="1"/>
  <c r="Z34" i="18" s="1"/>
  <c r="Y25" i="12"/>
  <c r="Y18" i="3" s="1"/>
  <c r="AE24" i="18" s="1"/>
  <c r="Y17" i="12"/>
  <c r="S69" i="2"/>
  <c r="S71" i="2" s="1"/>
  <c r="S6" i="15" s="1"/>
  <c r="S13" i="15" s="1"/>
  <c r="AD7" i="11"/>
  <c r="AD6" i="11"/>
  <c r="D2" i="16"/>
  <c r="E2" i="16" s="1"/>
  <c r="F2" i="16" s="1"/>
  <c r="G2" i="16" s="1"/>
  <c r="H2" i="16" s="1"/>
  <c r="I2" i="16" s="1"/>
  <c r="J2" i="16" s="1"/>
  <c r="K2" i="16" s="1"/>
  <c r="L2" i="16" s="1"/>
  <c r="M2" i="16" s="1"/>
  <c r="N2" i="16" s="1"/>
  <c r="O2" i="16" s="1"/>
  <c r="P2" i="16" s="1"/>
  <c r="Q2" i="16" s="1"/>
  <c r="R2" i="16" s="1"/>
  <c r="S2" i="16" s="1"/>
  <c r="T2" i="16" s="1"/>
  <c r="U2" i="16" s="1"/>
  <c r="V2" i="16" s="1"/>
  <c r="W2" i="16" s="1"/>
  <c r="X2" i="16" s="1"/>
  <c r="Y2" i="16" s="1"/>
  <c r="Z2" i="16" s="1"/>
  <c r="AA2" i="16" s="1"/>
  <c r="AB2" i="16" s="1"/>
  <c r="AC2" i="16" s="1"/>
  <c r="AD2" i="16" s="1"/>
  <c r="AE2" i="16" s="1"/>
  <c r="AF2" i="16" s="1"/>
  <c r="AG2" i="16" s="1"/>
  <c r="AH2" i="16" s="1"/>
  <c r="AI2" i="16" s="1"/>
  <c r="AJ2" i="16" s="1"/>
  <c r="AK2" i="16" s="1"/>
  <c r="AL2" i="16" s="1"/>
  <c r="AM2" i="16" s="1"/>
  <c r="Y21" i="12" l="1"/>
  <c r="X67" i="2" s="1"/>
  <c r="X9" i="15" s="1"/>
  <c r="Y15" i="12"/>
  <c r="AD13" i="11"/>
  <c r="AD52" i="1" s="1"/>
  <c r="AE8" i="11"/>
  <c r="AE20" i="3" s="1"/>
  <c r="AK25" i="18" s="1"/>
  <c r="AE5" i="11"/>
  <c r="AD12" i="11"/>
  <c r="AD9" i="1" s="1"/>
  <c r="S75" i="2"/>
  <c r="S6" i="14"/>
  <c r="S10" i="14" s="1"/>
  <c r="T35" i="3"/>
  <c r="T4" i="1" s="1"/>
  <c r="T3" i="1" s="1"/>
  <c r="T14" i="1" s="1"/>
  <c r="T70" i="1" l="1"/>
  <c r="T62" i="1" s="1"/>
  <c r="T35" i="1"/>
  <c r="Y21" i="4"/>
  <c r="Y56" i="1" s="1"/>
  <c r="Y55" i="1" s="1"/>
  <c r="Y16" i="12"/>
  <c r="Y18" i="12" s="1"/>
  <c r="Z14" i="12" s="1"/>
  <c r="AE6" i="11"/>
  <c r="AE7" i="11"/>
  <c r="U34" i="3"/>
  <c r="T45" i="1"/>
  <c r="T44" i="1" s="1"/>
  <c r="T61" i="1" s="1"/>
  <c r="T40" i="3"/>
  <c r="T41" i="3"/>
  <c r="T76" i="1" l="1"/>
  <c r="U69" i="1"/>
  <c r="T42" i="1"/>
  <c r="Z17" i="12"/>
  <c r="Z21" i="12" s="1"/>
  <c r="Y67" i="2" s="1"/>
  <c r="Y9" i="15" s="1"/>
  <c r="Z25" i="12"/>
  <c r="Z18" i="3" s="1"/>
  <c r="AF24" i="18" s="1"/>
  <c r="AF5" i="11"/>
  <c r="AE12" i="11"/>
  <c r="AE9" i="1" s="1"/>
  <c r="AF8" i="11"/>
  <c r="AF20" i="3" s="1"/>
  <c r="AL25" i="18" s="1"/>
  <c r="AE13" i="11"/>
  <c r="AE52" i="1" s="1"/>
  <c r="U8" i="3"/>
  <c r="T68" i="2"/>
  <c r="U28" i="3"/>
  <c r="T66" i="2"/>
  <c r="C2" i="1"/>
  <c r="C2" i="4"/>
  <c r="C2" i="3"/>
  <c r="E2" i="4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AJ2" i="4" s="1"/>
  <c r="AK2" i="4" s="1"/>
  <c r="AL2" i="4" s="1"/>
  <c r="AM2" i="4" s="1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T78" i="1" l="1"/>
  <c r="U11" i="3"/>
  <c r="AA18" i="18"/>
  <c r="AA19" i="18" s="1"/>
  <c r="U30" i="3"/>
  <c r="AA27" i="18"/>
  <c r="AA29" i="18" s="1"/>
  <c r="Z15" i="12"/>
  <c r="T69" i="2"/>
  <c r="T71" i="2" s="1"/>
  <c r="T6" i="15" s="1"/>
  <c r="T13" i="15" s="1"/>
  <c r="AF6" i="11"/>
  <c r="AF7" i="1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U32" i="3" l="1"/>
  <c r="U35" i="3" s="1"/>
  <c r="U4" i="1" s="1"/>
  <c r="AA30" i="18"/>
  <c r="AA31" i="18" s="1"/>
  <c r="AA34" i="18" s="1"/>
  <c r="Z21" i="4"/>
  <c r="Z56" i="1" s="1"/>
  <c r="Z55" i="1" s="1"/>
  <c r="Z16" i="12"/>
  <c r="Z18" i="12" s="1"/>
  <c r="AA14" i="12" s="1"/>
  <c r="T6" i="14"/>
  <c r="T10" i="14" s="1"/>
  <c r="T75" i="2"/>
  <c r="U70" i="1" s="1"/>
  <c r="U62" i="1" s="1"/>
  <c r="AF12" i="11"/>
  <c r="AF9" i="1" s="1"/>
  <c r="AG5" i="11"/>
  <c r="AG8" i="11"/>
  <c r="AG20" i="3" s="1"/>
  <c r="AM25" i="18" s="1"/>
  <c r="AF13" i="11"/>
  <c r="AF52" i="1" s="1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U3" i="1" l="1"/>
  <c r="AA25" i="12"/>
  <c r="AA18" i="3" s="1"/>
  <c r="AG24" i="18" s="1"/>
  <c r="AA17" i="12"/>
  <c r="AA21" i="12" s="1"/>
  <c r="Z67" i="2" s="1"/>
  <c r="Z9" i="15" s="1"/>
  <c r="V69" i="1"/>
  <c r="AG6" i="11"/>
  <c r="AG7" i="11"/>
  <c r="U45" i="1"/>
  <c r="U40" i="3"/>
  <c r="V34" i="3"/>
  <c r="U41" i="3"/>
  <c r="U44" i="1" l="1"/>
  <c r="T51" i="19" s="1"/>
  <c r="U14" i="1"/>
  <c r="U35" i="1" s="1"/>
  <c r="U42" i="1" s="1"/>
  <c r="AA15" i="12"/>
  <c r="AG12" i="11"/>
  <c r="AG9" i="1" s="1"/>
  <c r="AH5" i="11"/>
  <c r="AG13" i="11"/>
  <c r="AG52" i="1" s="1"/>
  <c r="AH8" i="11"/>
  <c r="AH20" i="3" s="1"/>
  <c r="AN25" i="18" s="1"/>
  <c r="V8" i="3"/>
  <c r="U68" i="2"/>
  <c r="U66" i="2"/>
  <c r="V28" i="3"/>
  <c r="U42" i="19" l="1"/>
  <c r="U44" i="19"/>
  <c r="U61" i="1"/>
  <c r="U76" i="1" s="1"/>
  <c r="U78" i="1" s="1"/>
  <c r="V30" i="3"/>
  <c r="AB27" i="18"/>
  <c r="AB29" i="18" s="1"/>
  <c r="V11" i="3"/>
  <c r="AB18" i="18"/>
  <c r="AB19" i="18" s="1"/>
  <c r="AA16" i="12"/>
  <c r="AA18" i="12" s="1"/>
  <c r="AB14" i="12" s="1"/>
  <c r="AA21" i="4"/>
  <c r="AA56" i="1" s="1"/>
  <c r="AA55" i="1" s="1"/>
  <c r="U69" i="2"/>
  <c r="AH6" i="11"/>
  <c r="AH7" i="11"/>
  <c r="U45" i="19" l="1"/>
  <c r="U49" i="19" s="1"/>
  <c r="U71" i="2"/>
  <c r="U6" i="15" s="1"/>
  <c r="U13" i="15" s="1"/>
  <c r="V32" i="3"/>
  <c r="V35" i="3" s="1"/>
  <c r="V4" i="1" s="1"/>
  <c r="AB30" i="18"/>
  <c r="AB31" i="18" s="1"/>
  <c r="AB34" i="18" s="1"/>
  <c r="AB25" i="12"/>
  <c r="AB18" i="3" s="1"/>
  <c r="AH24" i="18" s="1"/>
  <c r="AB17" i="12"/>
  <c r="AB21" i="12" s="1"/>
  <c r="AA67" i="2" s="1"/>
  <c r="AA9" i="15" s="1"/>
  <c r="AI5" i="11"/>
  <c r="AH12" i="11"/>
  <c r="AH9" i="1" s="1"/>
  <c r="AH13" i="11"/>
  <c r="AH52" i="1" s="1"/>
  <c r="AI8" i="11"/>
  <c r="AI20" i="3" s="1"/>
  <c r="AO25" i="18" s="1"/>
  <c r="U6" i="14" l="1"/>
  <c r="U10" i="14" s="1"/>
  <c r="U75" i="2"/>
  <c r="V70" i="1" s="1"/>
  <c r="W69" i="1" s="1"/>
  <c r="V3" i="1"/>
  <c r="AB15" i="12"/>
  <c r="AB16" i="12"/>
  <c r="AB18" i="12" s="1"/>
  <c r="AC14" i="12" s="1"/>
  <c r="AB21" i="4"/>
  <c r="AB56" i="1" s="1"/>
  <c r="AB55" i="1" s="1"/>
  <c r="AI7" i="11"/>
  <c r="AI6" i="11"/>
  <c r="V45" i="1"/>
  <c r="V41" i="3"/>
  <c r="W34" i="3"/>
  <c r="V40" i="3"/>
  <c r="V62" i="1" l="1"/>
  <c r="V44" i="1"/>
  <c r="U51" i="19" s="1"/>
  <c r="V14" i="1"/>
  <c r="V35" i="1" s="1"/>
  <c r="V42" i="1" s="1"/>
  <c r="AC17" i="12"/>
  <c r="AC21" i="12" s="1"/>
  <c r="AB67" i="2" s="1"/>
  <c r="AB9" i="15" s="1"/>
  <c r="AC25" i="12"/>
  <c r="AC18" i="3" s="1"/>
  <c r="AI24" i="18" s="1"/>
  <c r="AC15" i="12"/>
  <c r="AJ8" i="11"/>
  <c r="AJ20" i="3" s="1"/>
  <c r="AP25" i="18" s="1"/>
  <c r="AI13" i="11"/>
  <c r="AI52" i="1" s="1"/>
  <c r="AJ5" i="11"/>
  <c r="AI12" i="11"/>
  <c r="AI9" i="1" s="1"/>
  <c r="V68" i="2"/>
  <c r="W8" i="3"/>
  <c r="W28" i="3"/>
  <c r="V66" i="2"/>
  <c r="V42" i="19" l="1"/>
  <c r="V44" i="19"/>
  <c r="V61" i="1"/>
  <c r="V76" i="1" s="1"/>
  <c r="V78" i="1" s="1"/>
  <c r="W30" i="3"/>
  <c r="AC27" i="18"/>
  <c r="AC29" i="18" s="1"/>
  <c r="W11" i="3"/>
  <c r="AC18" i="18"/>
  <c r="AC19" i="18" s="1"/>
  <c r="AC16" i="12"/>
  <c r="AC18" i="12" s="1"/>
  <c r="AD14" i="12" s="1"/>
  <c r="AC21" i="4"/>
  <c r="AC56" i="1" s="1"/>
  <c r="AC55" i="1" s="1"/>
  <c r="V69" i="2"/>
  <c r="AJ7" i="11"/>
  <c r="AJ6" i="11"/>
  <c r="V71" i="2" l="1"/>
  <c r="V6" i="15" s="1"/>
  <c r="V13" i="15" s="1"/>
  <c r="V45" i="19"/>
  <c r="V49" i="19" s="1"/>
  <c r="AC30" i="18"/>
  <c r="AC31" i="18" s="1"/>
  <c r="AC34" i="18" s="1"/>
  <c r="W32" i="3"/>
  <c r="W35" i="3" s="1"/>
  <c r="W4" i="1" s="1"/>
  <c r="AD17" i="12"/>
  <c r="AD21" i="12" s="1"/>
  <c r="AC67" i="2" s="1"/>
  <c r="AC9" i="15" s="1"/>
  <c r="AD25" i="12"/>
  <c r="AD18" i="3" s="1"/>
  <c r="AJ24" i="18" s="1"/>
  <c r="AD15" i="12"/>
  <c r="AJ13" i="11"/>
  <c r="AJ52" i="1" s="1"/>
  <c r="AK8" i="11"/>
  <c r="AK20" i="3" s="1"/>
  <c r="AQ25" i="18" s="1"/>
  <c r="AK5" i="11"/>
  <c r="AJ12" i="11"/>
  <c r="AJ9" i="1" s="1"/>
  <c r="V75" i="2" l="1"/>
  <c r="W70" i="1" s="1"/>
  <c r="W62" i="1" s="1"/>
  <c r="V6" i="14"/>
  <c r="V10" i="14" s="1"/>
  <c r="W3" i="1"/>
  <c r="AD21" i="4"/>
  <c r="AD56" i="1" s="1"/>
  <c r="AD55" i="1" s="1"/>
  <c r="AD16" i="12"/>
  <c r="AD18" i="12" s="1"/>
  <c r="AE14" i="12" s="1"/>
  <c r="AK6" i="11"/>
  <c r="AK7" i="11"/>
  <c r="W45" i="1"/>
  <c r="W41" i="3"/>
  <c r="W40" i="3"/>
  <c r="X34" i="3"/>
  <c r="X69" i="1" l="1"/>
  <c r="W44" i="1"/>
  <c r="V51" i="19" s="1"/>
  <c r="W14" i="1"/>
  <c r="W35" i="1" s="1"/>
  <c r="W42" i="1" s="1"/>
  <c r="AE17" i="12"/>
  <c r="AE21" i="12" s="1"/>
  <c r="AD67" i="2" s="1"/>
  <c r="AD9" i="15" s="1"/>
  <c r="AE25" i="12"/>
  <c r="AE18" i="3" s="1"/>
  <c r="AK24" i="18" s="1"/>
  <c r="AE15" i="12"/>
  <c r="AL5" i="11"/>
  <c r="AK12" i="11"/>
  <c r="AK9" i="1" s="1"/>
  <c r="AL8" i="11"/>
  <c r="AL20" i="3" s="1"/>
  <c r="AR25" i="18" s="1"/>
  <c r="AK13" i="11"/>
  <c r="AK52" i="1" s="1"/>
  <c r="X28" i="3"/>
  <c r="W66" i="2"/>
  <c r="X8" i="3"/>
  <c r="W68" i="2"/>
  <c r="W44" i="19" l="1"/>
  <c r="W42" i="19"/>
  <c r="W61" i="1"/>
  <c r="W76" i="1" s="1"/>
  <c r="W78" i="1" s="1"/>
  <c r="X30" i="3"/>
  <c r="AD27" i="18"/>
  <c r="AD29" i="18" s="1"/>
  <c r="X11" i="3"/>
  <c r="AD18" i="18"/>
  <c r="AD19" i="18" s="1"/>
  <c r="AE21" i="4"/>
  <c r="AE56" i="1" s="1"/>
  <c r="AE55" i="1" s="1"/>
  <c r="AE16" i="12"/>
  <c r="AE18" i="12" s="1"/>
  <c r="AF14" i="12" s="1"/>
  <c r="W69" i="2"/>
  <c r="AL6" i="11"/>
  <c r="AL7" i="11"/>
  <c r="W45" i="19" l="1"/>
  <c r="W49" i="19" s="1"/>
  <c r="W71" i="2"/>
  <c r="W6" i="14" s="1"/>
  <c r="W10" i="14" s="1"/>
  <c r="AD30" i="18"/>
  <c r="AD31" i="18" s="1"/>
  <c r="AD34" i="18" s="1"/>
  <c r="X32" i="3"/>
  <c r="X35" i="3" s="1"/>
  <c r="AF25" i="12"/>
  <c r="AF18" i="3" s="1"/>
  <c r="AL24" i="18" s="1"/>
  <c r="AF17" i="12"/>
  <c r="AF21" i="12" s="1"/>
  <c r="AE67" i="2" s="1"/>
  <c r="AE9" i="15" s="1"/>
  <c r="W6" i="15"/>
  <c r="W13" i="15" s="1"/>
  <c r="W75" i="2"/>
  <c r="X70" i="1" s="1"/>
  <c r="X62" i="1" s="1"/>
  <c r="AM5" i="11"/>
  <c r="AL12" i="11"/>
  <c r="AL9" i="1" s="1"/>
  <c r="AM8" i="11"/>
  <c r="AM20" i="3" s="1"/>
  <c r="AS25" i="18" s="1"/>
  <c r="AL13" i="11"/>
  <c r="AL52" i="1" s="1"/>
  <c r="AF15" i="12" l="1"/>
  <c r="AF16" i="12"/>
  <c r="AF18" i="12" s="1"/>
  <c r="AG14" i="12" s="1"/>
  <c r="AF21" i="4"/>
  <c r="AF56" i="1" s="1"/>
  <c r="AF55" i="1" s="1"/>
  <c r="Y69" i="1"/>
  <c r="X45" i="1"/>
  <c r="X4" i="1"/>
  <c r="AM6" i="11"/>
  <c r="AM13" i="11" s="1"/>
  <c r="AM52" i="1" s="1"/>
  <c r="AM7" i="11"/>
  <c r="AM12" i="11" s="1"/>
  <c r="AM9" i="1" s="1"/>
  <c r="Y34" i="3"/>
  <c r="X40" i="3"/>
  <c r="Y8" i="3" s="1"/>
  <c r="X41" i="3"/>
  <c r="Y28" i="3" s="1"/>
  <c r="X44" i="1" l="1"/>
  <c r="W51" i="19" s="1"/>
  <c r="X3" i="1"/>
  <c r="Y30" i="3"/>
  <c r="AE27" i="18"/>
  <c r="AE29" i="18" s="1"/>
  <c r="Y11" i="3"/>
  <c r="AE18" i="18"/>
  <c r="AE19" i="18" s="1"/>
  <c r="AG17" i="12"/>
  <c r="AG21" i="12" s="1"/>
  <c r="AF67" i="2" s="1"/>
  <c r="AF9" i="15" s="1"/>
  <c r="AG25" i="12"/>
  <c r="AG18" i="3" s="1"/>
  <c r="AM24" i="18" s="1"/>
  <c r="AG15" i="12"/>
  <c r="X68" i="2"/>
  <c r="X66" i="2"/>
  <c r="X42" i="19" l="1"/>
  <c r="X44" i="19"/>
  <c r="X61" i="1"/>
  <c r="X76" i="1" s="1"/>
  <c r="X14" i="1"/>
  <c r="X35" i="1" s="1"/>
  <c r="X42" i="1" s="1"/>
  <c r="Y32" i="3"/>
  <c r="Y35" i="3" s="1"/>
  <c r="AE30" i="18"/>
  <c r="AE31" i="18" s="1"/>
  <c r="AE34" i="18" s="1"/>
  <c r="AG16" i="12"/>
  <c r="AG18" i="12" s="1"/>
  <c r="AH14" i="12" s="1"/>
  <c r="AG21" i="4"/>
  <c r="AG56" i="1" s="1"/>
  <c r="AG55" i="1" s="1"/>
  <c r="X69" i="2"/>
  <c r="X45" i="19" l="1"/>
  <c r="X49" i="19" s="1"/>
  <c r="X78" i="1"/>
  <c r="X71" i="2"/>
  <c r="X6" i="15" s="1"/>
  <c r="X13" i="15" s="1"/>
  <c r="AH25" i="12"/>
  <c r="AH18" i="3" s="1"/>
  <c r="AN24" i="18" s="1"/>
  <c r="AH17" i="12"/>
  <c r="AH21" i="12" s="1"/>
  <c r="AG67" i="2" s="1"/>
  <c r="AG9" i="15" s="1"/>
  <c r="Y40" i="3"/>
  <c r="Y68" i="2" s="1"/>
  <c r="Y4" i="1"/>
  <c r="Y41" i="3"/>
  <c r="Z28" i="3" s="1"/>
  <c r="Z34" i="3"/>
  <c r="Y45" i="1"/>
  <c r="X6" i="14" l="1"/>
  <c r="X10" i="14" s="1"/>
  <c r="X75" i="2"/>
  <c r="Y70" i="1" s="1"/>
  <c r="Z69" i="1" s="1"/>
  <c r="Y44" i="19"/>
  <c r="Y44" i="1"/>
  <c r="X51" i="19" s="1"/>
  <c r="Y3" i="1"/>
  <c r="Z30" i="3"/>
  <c r="AF27" i="18"/>
  <c r="AF29" i="18" s="1"/>
  <c r="AH15" i="12"/>
  <c r="Z8" i="3"/>
  <c r="Y66" i="2"/>
  <c r="Y62" i="1" l="1"/>
  <c r="Y42" i="19"/>
  <c r="Y45" i="19" s="1"/>
  <c r="Y49" i="19" s="1"/>
  <c r="Y61" i="1"/>
  <c r="Y14" i="1"/>
  <c r="Y35" i="1" s="1"/>
  <c r="Y42" i="1" s="1"/>
  <c r="Z11" i="3"/>
  <c r="Z32" i="3" s="1"/>
  <c r="Z35" i="3" s="1"/>
  <c r="AF18" i="18"/>
  <c r="AF19" i="18" s="1"/>
  <c r="AH21" i="4"/>
  <c r="AH56" i="1" s="1"/>
  <c r="AH55" i="1" s="1"/>
  <c r="AH16" i="12"/>
  <c r="AH18" i="12" s="1"/>
  <c r="AI14" i="12" s="1"/>
  <c r="Y69" i="2"/>
  <c r="Y76" i="1" l="1"/>
  <c r="Y78" i="1" s="1"/>
  <c r="Y71" i="2"/>
  <c r="Y6" i="14" s="1"/>
  <c r="Y10" i="14" s="1"/>
  <c r="AF30" i="18"/>
  <c r="AF31" i="18" s="1"/>
  <c r="AF34" i="18" s="1"/>
  <c r="AI17" i="12"/>
  <c r="AI21" i="12" s="1"/>
  <c r="AH67" i="2" s="1"/>
  <c r="AH9" i="15" s="1"/>
  <c r="AI25" i="12"/>
  <c r="AI18" i="3" s="1"/>
  <c r="AO24" i="18" s="1"/>
  <c r="AI15" i="12"/>
  <c r="Y75" i="2"/>
  <c r="Z70" i="1" s="1"/>
  <c r="Z62" i="1" s="1"/>
  <c r="Z45" i="1"/>
  <c r="Z44" i="1" s="1"/>
  <c r="Z61" i="1" s="1"/>
  <c r="Z4" i="1"/>
  <c r="Z41" i="3"/>
  <c r="AA28" i="3" s="1"/>
  <c r="AA34" i="3"/>
  <c r="Z40" i="3"/>
  <c r="AA8" i="3" s="1"/>
  <c r="Y6" i="15" l="1"/>
  <c r="Y13" i="15" s="1"/>
  <c r="Z3" i="1"/>
  <c r="Z14" i="1" s="1"/>
  <c r="Z35" i="1" s="1"/>
  <c r="Z42" i="1" s="1"/>
  <c r="Y51" i="19"/>
  <c r="AA30" i="3"/>
  <c r="AG27" i="18"/>
  <c r="AG29" i="18" s="1"/>
  <c r="AA11" i="3"/>
  <c r="AG18" i="18"/>
  <c r="AG19" i="18" s="1"/>
  <c r="AI16" i="12"/>
  <c r="AI18" i="12" s="1"/>
  <c r="AJ14" i="12" s="1"/>
  <c r="AI21" i="4"/>
  <c r="AI56" i="1" s="1"/>
  <c r="AI55" i="1" s="1"/>
  <c r="Z76" i="1"/>
  <c r="Z66" i="2"/>
  <c r="AA69" i="1"/>
  <c r="Z68" i="2"/>
  <c r="Z44" i="19" l="1"/>
  <c r="D68" i="22"/>
  <c r="Z42" i="19"/>
  <c r="D66" i="22"/>
  <c r="D8" i="23" s="1"/>
  <c r="Z78" i="1"/>
  <c r="AA32" i="3"/>
  <c r="AA35" i="3" s="1"/>
  <c r="AG30" i="18"/>
  <c r="AG31" i="18" s="1"/>
  <c r="AG34" i="18" s="1"/>
  <c r="AJ25" i="12"/>
  <c r="AJ18" i="3" s="1"/>
  <c r="AP24" i="18" s="1"/>
  <c r="AJ17" i="12"/>
  <c r="AJ21" i="12" s="1"/>
  <c r="AI67" i="2" s="1"/>
  <c r="AI9" i="15" s="1"/>
  <c r="Z69" i="2"/>
  <c r="D25" i="23" l="1"/>
  <c r="D69" i="22"/>
  <c r="D71" i="22" s="1"/>
  <c r="Z45" i="19"/>
  <c r="Z71" i="2"/>
  <c r="Z6" i="14" s="1"/>
  <c r="Z10" i="14" s="1"/>
  <c r="Z12" i="14" s="1"/>
  <c r="Z14" i="14" s="1"/>
  <c r="AK18" i="14" s="1"/>
  <c r="AK19" i="14" s="1"/>
  <c r="AJ15" i="12"/>
  <c r="AJ16" i="12"/>
  <c r="AJ18" i="12" s="1"/>
  <c r="AK14" i="12" s="1"/>
  <c r="AJ21" i="4"/>
  <c r="AJ56" i="1" s="1"/>
  <c r="AJ55" i="1" s="1"/>
  <c r="AB34" i="3"/>
  <c r="AA4" i="1"/>
  <c r="AA45" i="1"/>
  <c r="E45" i="21" s="1"/>
  <c r="AA41" i="3"/>
  <c r="AA66" i="2" s="1"/>
  <c r="AA40" i="3"/>
  <c r="AB8" i="3" s="1"/>
  <c r="E4" i="21" l="1"/>
  <c r="AA42" i="19"/>
  <c r="Z6" i="15"/>
  <c r="Z13" i="15" s="1"/>
  <c r="Z15" i="15" s="1"/>
  <c r="Z17" i="15" s="1"/>
  <c r="AA44" i="1"/>
  <c r="E44" i="21"/>
  <c r="AA3" i="1"/>
  <c r="AB11" i="3"/>
  <c r="AH18" i="18"/>
  <c r="AH19" i="18" s="1"/>
  <c r="AK17" i="12"/>
  <c r="AK21" i="12" s="1"/>
  <c r="AJ67" i="2" s="1"/>
  <c r="AJ9" i="15" s="1"/>
  <c r="AK25" i="12"/>
  <c r="AK18" i="3" s="1"/>
  <c r="AQ24" i="18" s="1"/>
  <c r="AK15" i="12"/>
  <c r="AB28" i="3"/>
  <c r="AA68" i="2"/>
  <c r="AF17" i="14"/>
  <c r="AF16" i="14"/>
  <c r="Z73" i="2"/>
  <c r="D73" i="22" s="1"/>
  <c r="AC21" i="14"/>
  <c r="AB22" i="14"/>
  <c r="Z21" i="14"/>
  <c r="Z24" i="14" s="1"/>
  <c r="AB21" i="14"/>
  <c r="AA22" i="14"/>
  <c r="AA21" i="14"/>
  <c r="Z22" i="14"/>
  <c r="Z25" i="14" s="1"/>
  <c r="AE22" i="14"/>
  <c r="AD22" i="14"/>
  <c r="AE21" i="14"/>
  <c r="AC22" i="14"/>
  <c r="AD21" i="14"/>
  <c r="E3" i="21" l="1"/>
  <c r="D64" i="23"/>
  <c r="E61" i="23"/>
  <c r="Z51" i="19"/>
  <c r="Z74" i="2"/>
  <c r="D74" i="22" s="1"/>
  <c r="D75" i="22" s="1"/>
  <c r="AE24" i="15"/>
  <c r="Z24" i="15"/>
  <c r="Z27" i="15" s="1"/>
  <c r="AA29" i="4" s="1"/>
  <c r="AA53" i="1" s="1"/>
  <c r="E53" i="21" s="1"/>
  <c r="AE25" i="15"/>
  <c r="AF19" i="15"/>
  <c r="AB24" i="15"/>
  <c r="AB25" i="15"/>
  <c r="AK21" i="15"/>
  <c r="AK22" i="15" s="1"/>
  <c r="AL19" i="3" s="1"/>
  <c r="AR26" i="18" s="1"/>
  <c r="AC25" i="15"/>
  <c r="AA24" i="15"/>
  <c r="AD24" i="15"/>
  <c r="AD25" i="15"/>
  <c r="AF20" i="15"/>
  <c r="Z25" i="15"/>
  <c r="Z28" i="15" s="1"/>
  <c r="AA30" i="4" s="1"/>
  <c r="AA8" i="1" s="1"/>
  <c r="E8" i="21" s="1"/>
  <c r="AA25" i="15"/>
  <c r="AC24" i="15"/>
  <c r="AA44" i="19"/>
  <c r="AA45" i="19" s="1"/>
  <c r="AB30" i="3"/>
  <c r="AB32" i="3" s="1"/>
  <c r="AB35" i="3" s="1"/>
  <c r="AB4" i="1" s="1"/>
  <c r="AH27" i="18"/>
  <c r="AH29" i="18" s="1"/>
  <c r="AK16" i="12"/>
  <c r="AK18" i="12" s="1"/>
  <c r="AL14" i="12" s="1"/>
  <c r="AK21" i="4"/>
  <c r="AK56" i="1" s="1"/>
  <c r="AK55" i="1" s="1"/>
  <c r="AA69" i="2"/>
  <c r="AF19" i="14"/>
  <c r="AH22" i="14" s="1"/>
  <c r="AD24" i="14"/>
  <c r="AC25" i="14"/>
  <c r="AA24" i="14"/>
  <c r="AE24" i="14"/>
  <c r="AD25" i="14"/>
  <c r="AE25" i="14"/>
  <c r="AB24" i="14"/>
  <c r="AB25" i="14"/>
  <c r="AA25" i="14"/>
  <c r="AC24" i="14"/>
  <c r="E70" i="21" l="1"/>
  <c r="D6" i="23"/>
  <c r="D26" i="23"/>
  <c r="D30" i="23" s="1"/>
  <c r="D7" i="23"/>
  <c r="F69" i="21"/>
  <c r="E57" i="23" s="1"/>
  <c r="E53" i="23" s="1"/>
  <c r="E58" i="23" s="1"/>
  <c r="E62" i="21"/>
  <c r="E6" i="25" s="1"/>
  <c r="AD28" i="15"/>
  <c r="AE30" i="4" s="1"/>
  <c r="Z75" i="2"/>
  <c r="D8" i="13" s="1"/>
  <c r="AB27" i="15"/>
  <c r="AC29" i="4" s="1"/>
  <c r="AA28" i="15"/>
  <c r="AB30" i="4" s="1"/>
  <c r="AB8" i="1" s="1"/>
  <c r="AB5" i="1" s="1"/>
  <c r="AD27" i="15"/>
  <c r="AE29" i="4" s="1"/>
  <c r="E5" i="21"/>
  <c r="AA5" i="1"/>
  <c r="AB28" i="15"/>
  <c r="AC30" i="4" s="1"/>
  <c r="AF22" i="15"/>
  <c r="AE28" i="15"/>
  <c r="AF30" i="4" s="1"/>
  <c r="AA27" i="15"/>
  <c r="AB29" i="4" s="1"/>
  <c r="AB53" i="1" s="1"/>
  <c r="AE27" i="15"/>
  <c r="AF29" i="4" s="1"/>
  <c r="AC28" i="15"/>
  <c r="AD30" i="4" s="1"/>
  <c r="AA71" i="2"/>
  <c r="AA6" i="14" s="1"/>
  <c r="AA10" i="14" s="1"/>
  <c r="AC27" i="15"/>
  <c r="AD29" i="4" s="1"/>
  <c r="AA46" i="1"/>
  <c r="E46" i="21"/>
  <c r="E7" i="25" s="1"/>
  <c r="E3" i="25" s="1"/>
  <c r="Z47" i="19"/>
  <c r="Z49" i="19" s="1"/>
  <c r="AB3" i="1"/>
  <c r="AH30" i="18"/>
  <c r="AH31" i="18" s="1"/>
  <c r="AH34" i="18" s="1"/>
  <c r="AL25" i="12"/>
  <c r="AL18" i="3" s="1"/>
  <c r="AR24" i="18" s="1"/>
  <c r="AL17" i="12"/>
  <c r="AL21" i="12" s="1"/>
  <c r="AK67" i="2" s="1"/>
  <c r="AK9" i="15" s="1"/>
  <c r="AL15" i="12"/>
  <c r="AK22" i="14"/>
  <c r="AF22" i="14"/>
  <c r="AF25" i="14" s="1"/>
  <c r="AI21" i="14"/>
  <c r="AI22" i="14"/>
  <c r="AI25" i="14" s="1"/>
  <c r="AG22" i="14"/>
  <c r="AG21" i="14"/>
  <c r="AK21" i="14"/>
  <c r="AH21" i="14"/>
  <c r="AJ21" i="14"/>
  <c r="AJ22" i="14"/>
  <c r="AF21" i="14"/>
  <c r="AF24" i="14" s="1"/>
  <c r="AB40" i="3"/>
  <c r="AC34" i="3"/>
  <c r="AB41" i="3"/>
  <c r="AB45" i="1"/>
  <c r="D11" i="23" l="1"/>
  <c r="D31" i="23" s="1"/>
  <c r="AA70" i="1"/>
  <c r="AB69" i="1" s="1"/>
  <c r="E61" i="21"/>
  <c r="E76" i="21"/>
  <c r="E14" i="21"/>
  <c r="E35" i="21" s="1"/>
  <c r="E42" i="21"/>
  <c r="AA75" i="2"/>
  <c r="AB70" i="1" s="1"/>
  <c r="AA6" i="15"/>
  <c r="AA13" i="15" s="1"/>
  <c r="AA14" i="1"/>
  <c r="AA35" i="1" s="1"/>
  <c r="AC8" i="1"/>
  <c r="AD8" i="1" s="1"/>
  <c r="AF25" i="15"/>
  <c r="AF28" i="15" s="1"/>
  <c r="AG30" i="4" s="1"/>
  <c r="AI25" i="15"/>
  <c r="AF24" i="15"/>
  <c r="AF27" i="15" s="1"/>
  <c r="AG29" i="4" s="1"/>
  <c r="AJ24" i="15"/>
  <c r="AK25" i="15"/>
  <c r="AH24" i="15"/>
  <c r="AI24" i="15"/>
  <c r="AK24" i="15"/>
  <c r="AJ25" i="15"/>
  <c r="AG24" i="15"/>
  <c r="AG25" i="15"/>
  <c r="AH25" i="15"/>
  <c r="AG19" i="3"/>
  <c r="AM26" i="18" s="1"/>
  <c r="AC53" i="1"/>
  <c r="AC46" i="1" s="1"/>
  <c r="AB44" i="1"/>
  <c r="AB14" i="1"/>
  <c r="AA61" i="1"/>
  <c r="AA47" i="19"/>
  <c r="AA49" i="19" s="1"/>
  <c r="AL16" i="12"/>
  <c r="AL18" i="12" s="1"/>
  <c r="AM14" i="12" s="1"/>
  <c r="AL21" i="4"/>
  <c r="AL56" i="1" s="1"/>
  <c r="AL55" i="1" s="1"/>
  <c r="AB46" i="1"/>
  <c r="AJ24" i="14"/>
  <c r="AG25" i="14"/>
  <c r="AG24" i="14"/>
  <c r="AH25" i="14"/>
  <c r="AK25" i="14"/>
  <c r="AJ25" i="14"/>
  <c r="AH24" i="14"/>
  <c r="AK24" i="14"/>
  <c r="AI24" i="14"/>
  <c r="AB66" i="2"/>
  <c r="AC28" i="3"/>
  <c r="AC8" i="3"/>
  <c r="AB68" i="2"/>
  <c r="E78" i="21" l="1"/>
  <c r="D59" i="23"/>
  <c r="D62" i="23" s="1"/>
  <c r="D66" i="23" s="1"/>
  <c r="E3" i="24"/>
  <c r="AA62" i="1"/>
  <c r="AB47" i="19"/>
  <c r="AG28" i="15"/>
  <c r="AH30" i="4" s="1"/>
  <c r="AC5" i="1"/>
  <c r="AD53" i="1"/>
  <c r="AC47" i="19" s="1"/>
  <c r="AH27" i="15"/>
  <c r="AI29" i="4" s="1"/>
  <c r="AK28" i="15"/>
  <c r="AL30" i="4" s="1"/>
  <c r="AB62" i="1"/>
  <c r="AI27" i="15"/>
  <c r="AJ29" i="4" s="1"/>
  <c r="AJ28" i="15"/>
  <c r="AK30" i="4" s="1"/>
  <c r="AH28" i="15"/>
  <c r="AI30" i="4" s="1"/>
  <c r="AG27" i="15"/>
  <c r="AH29" i="4" s="1"/>
  <c r="AJ27" i="15"/>
  <c r="AK29" i="4" s="1"/>
  <c r="AB44" i="19"/>
  <c r="AI28" i="15"/>
  <c r="AJ30" i="4" s="1"/>
  <c r="AB42" i="19"/>
  <c r="AC69" i="1"/>
  <c r="AK27" i="15"/>
  <c r="AL29" i="4" s="1"/>
  <c r="AA42" i="1"/>
  <c r="AB35" i="1"/>
  <c r="AA76" i="1"/>
  <c r="AB61" i="1"/>
  <c r="AA51" i="19"/>
  <c r="AC30" i="3"/>
  <c r="AI27" i="18"/>
  <c r="AI29" i="18" s="1"/>
  <c r="AC11" i="3"/>
  <c r="AI18" i="18"/>
  <c r="AI19" i="18" s="1"/>
  <c r="AM25" i="12"/>
  <c r="AM18" i="3" s="1"/>
  <c r="AS24" i="18" s="1"/>
  <c r="AM17" i="12"/>
  <c r="AM21" i="12" s="1"/>
  <c r="AL67" i="2" s="1"/>
  <c r="AL9" i="15" s="1"/>
  <c r="AB69" i="2"/>
  <c r="AE8" i="1"/>
  <c r="AD5" i="1"/>
  <c r="E7" i="24" l="1"/>
  <c r="E9" i="25"/>
  <c r="E12" i="25" s="1"/>
  <c r="AD46" i="1"/>
  <c r="AE53" i="1"/>
  <c r="AE46" i="1" s="1"/>
  <c r="AB45" i="19"/>
  <c r="AB49" i="19" s="1"/>
  <c r="AB71" i="2"/>
  <c r="AB75" i="2" s="1"/>
  <c r="AA78" i="1"/>
  <c r="AB42" i="1"/>
  <c r="AB76" i="1"/>
  <c r="AI30" i="18"/>
  <c r="AI31" i="18" s="1"/>
  <c r="AI34" i="18" s="1"/>
  <c r="AC32" i="3"/>
  <c r="AC35" i="3" s="1"/>
  <c r="AM15" i="12"/>
  <c r="AM16" i="12"/>
  <c r="AM18" i="12" s="1"/>
  <c r="AM21" i="4"/>
  <c r="AM56" i="1" s="1"/>
  <c r="AM55" i="1" s="1"/>
  <c r="AF8" i="1"/>
  <c r="AE5" i="1"/>
  <c r="AF53" i="1" l="1"/>
  <c r="AG53" i="1" s="1"/>
  <c r="AD47" i="19"/>
  <c r="AB6" i="14"/>
  <c r="AB10" i="14" s="1"/>
  <c r="AC70" i="1"/>
  <c r="AC62" i="1" s="1"/>
  <c r="AB6" i="15"/>
  <c r="AB13" i="15" s="1"/>
  <c r="AB78" i="1"/>
  <c r="AC40" i="3"/>
  <c r="AC68" i="2" s="1"/>
  <c r="AC4" i="1"/>
  <c r="AD34" i="3"/>
  <c r="AC41" i="3"/>
  <c r="AC66" i="2" s="1"/>
  <c r="AC45" i="1"/>
  <c r="AG8" i="1"/>
  <c r="AF5" i="1"/>
  <c r="AE47" i="19" l="1"/>
  <c r="AF46" i="1"/>
  <c r="AD69" i="1"/>
  <c r="AC44" i="19"/>
  <c r="AC42" i="19"/>
  <c r="AC44" i="1"/>
  <c r="AB51" i="19" s="1"/>
  <c r="AC3" i="1"/>
  <c r="AF47" i="19"/>
  <c r="AC69" i="2"/>
  <c r="AD28" i="3"/>
  <c r="AD8" i="3"/>
  <c r="AH8" i="1"/>
  <c r="AG5" i="1"/>
  <c r="AH53" i="1"/>
  <c r="AG46" i="1"/>
  <c r="AC45" i="19" l="1"/>
  <c r="AC49" i="19" s="1"/>
  <c r="AC71" i="2"/>
  <c r="AC6" i="15" s="1"/>
  <c r="AC13" i="15" s="1"/>
  <c r="AC61" i="1"/>
  <c r="AC14" i="1"/>
  <c r="AG47" i="19"/>
  <c r="AD30" i="3"/>
  <c r="AJ27" i="18"/>
  <c r="AJ29" i="18" s="1"/>
  <c r="AD11" i="3"/>
  <c r="AJ18" i="18"/>
  <c r="AJ19" i="18" s="1"/>
  <c r="AI8" i="1"/>
  <c r="AH5" i="1"/>
  <c r="AI53" i="1"/>
  <c r="AH46" i="1"/>
  <c r="AC6" i="14" l="1"/>
  <c r="AC10" i="14" s="1"/>
  <c r="AC75" i="2"/>
  <c r="AD70" i="1" s="1"/>
  <c r="AD62" i="1" s="1"/>
  <c r="AC35" i="1"/>
  <c r="AC76" i="1"/>
  <c r="AH47" i="19"/>
  <c r="AJ30" i="18"/>
  <c r="AJ31" i="18" s="1"/>
  <c r="AJ34" i="18" s="1"/>
  <c r="AD32" i="3"/>
  <c r="AD35" i="3" s="1"/>
  <c r="AD4" i="1" s="1"/>
  <c r="AJ53" i="1"/>
  <c r="AI46" i="1"/>
  <c r="AJ8" i="1"/>
  <c r="AI5" i="1"/>
  <c r="AE69" i="1" l="1"/>
  <c r="AC42" i="1"/>
  <c r="AD3" i="1"/>
  <c r="AI47" i="19"/>
  <c r="AD41" i="3"/>
  <c r="AE28" i="3" s="1"/>
  <c r="AE34" i="3"/>
  <c r="AD40" i="3"/>
  <c r="AD68" i="2" s="1"/>
  <c r="AD45" i="1"/>
  <c r="AK53" i="1"/>
  <c r="AJ46" i="1"/>
  <c r="AK8" i="1"/>
  <c r="AJ5" i="1"/>
  <c r="AD44" i="19" l="1"/>
  <c r="AD44" i="1"/>
  <c r="AC78" i="1"/>
  <c r="AD14" i="1"/>
  <c r="AD66" i="2"/>
  <c r="AC51" i="19"/>
  <c r="AJ47" i="19"/>
  <c r="AE8" i="3"/>
  <c r="AE11" i="3" s="1"/>
  <c r="AE30" i="3"/>
  <c r="AK27" i="18"/>
  <c r="AK29" i="18" s="1"/>
  <c r="AL53" i="1"/>
  <c r="AK46" i="1"/>
  <c r="AL8" i="1"/>
  <c r="AK5" i="1"/>
  <c r="AD42" i="19" l="1"/>
  <c r="AD45" i="19" s="1"/>
  <c r="AD49" i="19" s="1"/>
  <c r="AD35" i="1"/>
  <c r="AD61" i="1"/>
  <c r="AD69" i="2"/>
  <c r="AK47" i="19"/>
  <c r="AK18" i="18"/>
  <c r="AK19" i="18" s="1"/>
  <c r="AE32" i="3"/>
  <c r="AE35" i="3" s="1"/>
  <c r="AL46" i="1"/>
  <c r="AL5" i="1"/>
  <c r="AD71" i="2" l="1"/>
  <c r="AD6" i="15" s="1"/>
  <c r="AD13" i="15" s="1"/>
  <c r="AD76" i="1"/>
  <c r="AD42" i="1"/>
  <c r="AK30" i="18"/>
  <c r="AK31" i="18" s="1"/>
  <c r="AK34" i="18" s="1"/>
  <c r="AE40" i="3"/>
  <c r="AE68" i="2" s="1"/>
  <c r="AE4" i="1"/>
  <c r="AE41" i="3"/>
  <c r="AE66" i="2" s="1"/>
  <c r="AE45" i="1"/>
  <c r="AF34" i="3"/>
  <c r="AD6" i="14" l="1"/>
  <c r="AD10" i="14" s="1"/>
  <c r="AD75" i="2"/>
  <c r="AE70" i="1" s="1"/>
  <c r="AE62" i="1" s="1"/>
  <c r="AE44" i="19"/>
  <c r="AE42" i="19"/>
  <c r="AD78" i="1"/>
  <c r="AE44" i="1"/>
  <c r="AD51" i="19" s="1"/>
  <c r="AE3" i="1"/>
  <c r="AF8" i="3"/>
  <c r="AE69" i="2"/>
  <c r="AF28" i="3"/>
  <c r="AE45" i="19" l="1"/>
  <c r="AE49" i="19" s="1"/>
  <c r="AE71" i="2"/>
  <c r="AE6" i="15" s="1"/>
  <c r="AE13" i="15" s="1"/>
  <c r="AF69" i="1"/>
  <c r="AE61" i="1"/>
  <c r="AE14" i="1"/>
  <c r="AF30" i="3"/>
  <c r="AL27" i="18"/>
  <c r="AL29" i="18" s="1"/>
  <c r="AF11" i="3"/>
  <c r="AL18" i="18"/>
  <c r="AL19" i="18" s="1"/>
  <c r="AE75" i="2" l="1"/>
  <c r="AF70" i="1" s="1"/>
  <c r="AF62" i="1" s="1"/>
  <c r="AE6" i="14"/>
  <c r="AE10" i="14" s="1"/>
  <c r="AE35" i="1"/>
  <c r="AE76" i="1"/>
  <c r="AF32" i="3"/>
  <c r="AF35" i="3" s="1"/>
  <c r="AF40" i="3" s="1"/>
  <c r="AF68" i="2" s="1"/>
  <c r="AF44" i="19" s="1"/>
  <c r="AL30" i="18"/>
  <c r="AL31" i="18" s="1"/>
  <c r="AL34" i="18" s="1"/>
  <c r="AG69" i="1" l="1"/>
  <c r="AE42" i="1"/>
  <c r="AF41" i="3"/>
  <c r="AF66" i="2" s="1"/>
  <c r="AF45" i="1"/>
  <c r="AG34" i="3"/>
  <c r="AF4" i="1"/>
  <c r="AG8" i="3"/>
  <c r="AF44" i="1" l="1"/>
  <c r="AE51" i="19" s="1"/>
  <c r="AE78" i="1"/>
  <c r="AF3" i="1"/>
  <c r="AF14" i="1" s="1"/>
  <c r="AF69" i="2"/>
  <c r="AF71" i="2" s="1"/>
  <c r="AF6" i="15" s="1"/>
  <c r="AF13" i="15" s="1"/>
  <c r="AF42" i="19"/>
  <c r="AF45" i="19" s="1"/>
  <c r="AF49" i="19" s="1"/>
  <c r="AG28" i="3"/>
  <c r="AM27" i="18" s="1"/>
  <c r="AM29" i="18" s="1"/>
  <c r="AG11" i="3"/>
  <c r="AM18" i="18"/>
  <c r="AM19" i="18" s="1"/>
  <c r="AF35" i="1" l="1"/>
  <c r="AF61" i="1"/>
  <c r="AF6" i="14"/>
  <c r="AF10" i="14" s="1"/>
  <c r="AF75" i="2"/>
  <c r="AG70" i="1" s="1"/>
  <c r="AH69" i="1" s="1"/>
  <c r="AG30" i="3"/>
  <c r="AG32" i="3" s="1"/>
  <c r="AG35" i="3" s="1"/>
  <c r="AG4" i="1" s="1"/>
  <c r="AM30" i="18"/>
  <c r="AM31" i="18" s="1"/>
  <c r="AM34" i="18" s="1"/>
  <c r="AF76" i="1" l="1"/>
  <c r="AG62" i="1"/>
  <c r="AF42" i="1"/>
  <c r="AG3" i="1"/>
  <c r="AG14" i="1" s="1"/>
  <c r="AG35" i="1" s="1"/>
  <c r="AG42" i="1" s="1"/>
  <c r="AH34" i="3"/>
  <c r="AG40" i="3"/>
  <c r="AH8" i="3" s="1"/>
  <c r="AG45" i="1"/>
  <c r="AG44" i="1" s="1"/>
  <c r="AG61" i="1" s="1"/>
  <c r="AG41" i="3"/>
  <c r="AH28" i="3" s="1"/>
  <c r="AF78" i="1" l="1"/>
  <c r="AG76" i="1"/>
  <c r="AG78" i="1" s="1"/>
  <c r="AF51" i="19"/>
  <c r="AG66" i="2"/>
  <c r="AG42" i="19" s="1"/>
  <c r="AG68" i="2"/>
  <c r="AG44" i="19" s="1"/>
  <c r="AH30" i="3"/>
  <c r="AN27" i="18"/>
  <c r="AN29" i="18" s="1"/>
  <c r="AH11" i="3"/>
  <c r="AN18" i="18"/>
  <c r="AN19" i="18" s="1"/>
  <c r="AG45" i="19" l="1"/>
  <c r="AG49" i="19" s="1"/>
  <c r="AG69" i="2"/>
  <c r="AG71" i="2" s="1"/>
  <c r="AG6" i="15" s="1"/>
  <c r="AG13" i="15" s="1"/>
  <c r="AH32" i="3"/>
  <c r="AH35" i="3" s="1"/>
  <c r="AH4" i="1" s="1"/>
  <c r="AN30" i="18"/>
  <c r="AN31" i="18" s="1"/>
  <c r="AN34" i="18" s="1"/>
  <c r="AH3" i="1" l="1"/>
  <c r="AH14" i="1" s="1"/>
  <c r="AH35" i="1" s="1"/>
  <c r="AH42" i="1" s="1"/>
  <c r="AG6" i="14"/>
  <c r="AG10" i="14" s="1"/>
  <c r="AG75" i="2"/>
  <c r="AH70" i="1" s="1"/>
  <c r="AI69" i="1" s="1"/>
  <c r="AH45" i="1"/>
  <c r="AH44" i="1" s="1"/>
  <c r="AH61" i="1" s="1"/>
  <c r="AI34" i="3"/>
  <c r="AH41" i="3"/>
  <c r="AH40" i="3"/>
  <c r="AG51" i="19" l="1"/>
  <c r="AH62" i="1"/>
  <c r="AH76" i="1" s="1"/>
  <c r="AH78" i="1" s="1"/>
  <c r="AH68" i="2"/>
  <c r="AH44" i="19" s="1"/>
  <c r="AI8" i="3"/>
  <c r="AI28" i="3"/>
  <c r="AH66" i="2"/>
  <c r="AH42" i="19" s="1"/>
  <c r="AH45" i="19" l="1"/>
  <c r="AH49" i="19" s="1"/>
  <c r="AI30" i="3"/>
  <c r="AO27" i="18"/>
  <c r="AO29" i="18" s="1"/>
  <c r="AI11" i="3"/>
  <c r="AO18" i="18"/>
  <c r="AO19" i="18" s="1"/>
  <c r="AH69" i="2"/>
  <c r="AH71" i="2" s="1"/>
  <c r="AI32" i="3" l="1"/>
  <c r="AI35" i="3" s="1"/>
  <c r="AI4" i="1" s="1"/>
  <c r="AO30" i="18"/>
  <c r="AO31" i="18" s="1"/>
  <c r="AO34" i="18" s="1"/>
  <c r="AH6" i="15"/>
  <c r="AH13" i="15" s="1"/>
  <c r="AH75" i="2"/>
  <c r="AI70" i="1" s="1"/>
  <c r="AJ69" i="1" s="1"/>
  <c r="AH6" i="14"/>
  <c r="AH10" i="14" s="1"/>
  <c r="AI3" i="1" l="1"/>
  <c r="AI14" i="1" s="1"/>
  <c r="AI35" i="1" s="1"/>
  <c r="AI42" i="1" s="1"/>
  <c r="AI62" i="1"/>
  <c r="AI41" i="3"/>
  <c r="AJ34" i="3"/>
  <c r="AI40" i="3"/>
  <c r="AI45" i="1"/>
  <c r="AI44" i="1" s="1"/>
  <c r="AI61" i="1" s="1"/>
  <c r="AH51" i="19" l="1"/>
  <c r="AI76" i="1"/>
  <c r="AI78" i="1" s="1"/>
  <c r="AI68" i="2"/>
  <c r="AI44" i="19" s="1"/>
  <c r="AJ8" i="3"/>
  <c r="AJ28" i="3"/>
  <c r="AI66" i="2"/>
  <c r="AI42" i="19" s="1"/>
  <c r="AI45" i="19" l="1"/>
  <c r="AI49" i="19" s="1"/>
  <c r="AJ30" i="3"/>
  <c r="AP27" i="18"/>
  <c r="AP29" i="18" s="1"/>
  <c r="AJ11" i="3"/>
  <c r="AP18" i="18"/>
  <c r="AP19" i="18" s="1"/>
  <c r="AI69" i="2"/>
  <c r="AI71" i="2" s="1"/>
  <c r="AI6" i="15" s="1"/>
  <c r="AI13" i="15" s="1"/>
  <c r="AP30" i="18" l="1"/>
  <c r="AP31" i="18" s="1"/>
  <c r="AP34" i="18" s="1"/>
  <c r="AJ32" i="3"/>
  <c r="AJ35" i="3" s="1"/>
  <c r="AJ4" i="1" s="1"/>
  <c r="AI75" i="2"/>
  <c r="AJ70" i="1" s="1"/>
  <c r="AK69" i="1" s="1"/>
  <c r="AI6" i="14"/>
  <c r="AI10" i="14" s="1"/>
  <c r="AJ3" i="1" l="1"/>
  <c r="AJ14" i="1" s="1"/>
  <c r="AJ35" i="1" s="1"/>
  <c r="AJ42" i="1" s="1"/>
  <c r="AJ62" i="1"/>
  <c r="AJ40" i="3"/>
  <c r="AJ41" i="3"/>
  <c r="AJ45" i="1"/>
  <c r="AJ44" i="1" s="1"/>
  <c r="AJ61" i="1" s="1"/>
  <c r="AK34" i="3"/>
  <c r="AI51" i="19" l="1"/>
  <c r="AJ76" i="1"/>
  <c r="AJ78" i="1" s="1"/>
  <c r="AK28" i="3"/>
  <c r="AJ66" i="2"/>
  <c r="AJ42" i="19" s="1"/>
  <c r="AJ68" i="2"/>
  <c r="AJ44" i="19" s="1"/>
  <c r="AK8" i="3"/>
  <c r="AJ45" i="19" l="1"/>
  <c r="AJ49" i="19" s="1"/>
  <c r="AK30" i="3"/>
  <c r="AQ27" i="18"/>
  <c r="AQ29" i="18" s="1"/>
  <c r="AK11" i="3"/>
  <c r="AQ18" i="18"/>
  <c r="AQ19" i="18" s="1"/>
  <c r="AJ69" i="2"/>
  <c r="AJ71" i="2" s="1"/>
  <c r="AJ6" i="15" s="1"/>
  <c r="AJ13" i="15" s="1"/>
  <c r="AK32" i="3" l="1"/>
  <c r="AK35" i="3" s="1"/>
  <c r="AQ30" i="18"/>
  <c r="AQ31" i="18" s="1"/>
  <c r="AQ34" i="18" s="1"/>
  <c r="AJ75" i="2"/>
  <c r="AK70" i="1" s="1"/>
  <c r="AK62" i="1" s="1"/>
  <c r="AJ6" i="14"/>
  <c r="AJ10" i="14" s="1"/>
  <c r="AK40" i="3" l="1"/>
  <c r="AK68" i="2" s="1"/>
  <c r="AK44" i="19" s="1"/>
  <c r="AK4" i="1"/>
  <c r="AL34" i="3"/>
  <c r="AK45" i="1"/>
  <c r="AK44" i="1" s="1"/>
  <c r="AK61" i="1" s="1"/>
  <c r="AK76" i="1" s="1"/>
  <c r="AK41" i="3"/>
  <c r="AL28" i="3" s="1"/>
  <c r="AL69" i="1"/>
  <c r="AK3" i="1" l="1"/>
  <c r="AK14" i="1" s="1"/>
  <c r="AK35" i="1" s="1"/>
  <c r="AK42" i="1" s="1"/>
  <c r="AK78" i="1" s="1"/>
  <c r="AJ51" i="19"/>
  <c r="AL30" i="3"/>
  <c r="AR27" i="18"/>
  <c r="AR29" i="18" s="1"/>
  <c r="AL8" i="3"/>
  <c r="AK66" i="2"/>
  <c r="AK69" i="2" l="1"/>
  <c r="AK71" i="2" s="1"/>
  <c r="AK6" i="14" s="1"/>
  <c r="AK10" i="14" s="1"/>
  <c r="AK42" i="19"/>
  <c r="AK45" i="19" s="1"/>
  <c r="AK49" i="19" s="1"/>
  <c r="AL11" i="3"/>
  <c r="AL32" i="3" s="1"/>
  <c r="AL35" i="3" s="1"/>
  <c r="AR18" i="18"/>
  <c r="AR19" i="18" s="1"/>
  <c r="AK6" i="15" l="1"/>
  <c r="AK13" i="15" s="1"/>
  <c r="AK75" i="2"/>
  <c r="AL70" i="1" s="1"/>
  <c r="AL62" i="1" s="1"/>
  <c r="AR30" i="18"/>
  <c r="AR31" i="18" s="1"/>
  <c r="AR34" i="18" s="1"/>
  <c r="AM34" i="3"/>
  <c r="AL4" i="1"/>
  <c r="AL41" i="3"/>
  <c r="AL66" i="2" s="1"/>
  <c r="AL45" i="1"/>
  <c r="AL44" i="1" s="1"/>
  <c r="AL61" i="1" s="1"/>
  <c r="AL40" i="3"/>
  <c r="AM8" i="3" s="1"/>
  <c r="AL76" i="1" l="1"/>
  <c r="AL42" i="19"/>
  <c r="E66" i="22"/>
  <c r="AM69" i="1"/>
  <c r="AL3" i="1"/>
  <c r="AL14" i="1" s="1"/>
  <c r="AL35" i="1" s="1"/>
  <c r="AL42" i="1" s="1"/>
  <c r="AK51" i="19"/>
  <c r="AM11" i="3"/>
  <c r="AS18" i="18"/>
  <c r="AS19" i="18" s="1"/>
  <c r="AL68" i="2"/>
  <c r="E68" i="22" s="1"/>
  <c r="AM28" i="3"/>
  <c r="AL78" i="1" l="1"/>
  <c r="E8" i="23"/>
  <c r="E25" i="23"/>
  <c r="E69" i="22"/>
  <c r="E71" i="22" s="1"/>
  <c r="AL69" i="2"/>
  <c r="AL44" i="19"/>
  <c r="AL45" i="19" s="1"/>
  <c r="AM30" i="3"/>
  <c r="AM32" i="3" s="1"/>
  <c r="AM35" i="3" s="1"/>
  <c r="AS27" i="18"/>
  <c r="AS29" i="18" s="1"/>
  <c r="AL71" i="2" l="1"/>
  <c r="AL6" i="14" s="1"/>
  <c r="AL10" i="14" s="1"/>
  <c r="AL12" i="14" s="1"/>
  <c r="AL14" i="14" s="1"/>
  <c r="AL21" i="14" s="1"/>
  <c r="AL24" i="14" s="1"/>
  <c r="AS30" i="18"/>
  <c r="AS31" i="18" s="1"/>
  <c r="AS34" i="18" s="1"/>
  <c r="AM40" i="3"/>
  <c r="AM4" i="1"/>
  <c r="AM45" i="1"/>
  <c r="F45" i="21" s="1"/>
  <c r="AM41" i="3"/>
  <c r="F4" i="21" l="1"/>
  <c r="AL6" i="15"/>
  <c r="AL13" i="15" s="1"/>
  <c r="AL15" i="15" s="1"/>
  <c r="AL17" i="15" s="1"/>
  <c r="AM44" i="1"/>
  <c r="F44" i="21"/>
  <c r="AM3" i="1"/>
  <c r="AL73" i="2"/>
  <c r="E73" i="22" s="1"/>
  <c r="AL22" i="14"/>
  <c r="AL25" i="14" s="1"/>
  <c r="F3" i="21" l="1"/>
  <c r="E64" i="23"/>
  <c r="AL74" i="2"/>
  <c r="E74" i="22" s="1"/>
  <c r="E75" i="22" s="1"/>
  <c r="AL24" i="15"/>
  <c r="AL27" i="15" s="1"/>
  <c r="AM29" i="4" s="1"/>
  <c r="AM53" i="1" s="1"/>
  <c r="AL25" i="15"/>
  <c r="AL28" i="15" s="1"/>
  <c r="AM30" i="4" s="1"/>
  <c r="AM8" i="1" s="1"/>
  <c r="F8" i="21" s="1"/>
  <c r="AL51" i="19"/>
  <c r="F70" i="21" l="1"/>
  <c r="F62" i="21" s="1"/>
  <c r="F6" i="25" s="1"/>
  <c r="E6" i="23"/>
  <c r="E7" i="23"/>
  <c r="F53" i="21"/>
  <c r="F46" i="21" s="1"/>
  <c r="F7" i="25" s="1"/>
  <c r="AL75" i="2"/>
  <c r="AM70" i="1" s="1"/>
  <c r="AM62" i="1" s="1"/>
  <c r="AM5" i="1"/>
  <c r="AL47" i="19"/>
  <c r="AL49" i="19" s="1"/>
  <c r="F5" i="21"/>
  <c r="AM46" i="1"/>
  <c r="AM61" i="1" s="1"/>
  <c r="F3" i="25" l="1"/>
  <c r="E26" i="23"/>
  <c r="E30" i="23" s="1"/>
  <c r="E11" i="23"/>
  <c r="F61" i="21"/>
  <c r="F76" i="21"/>
  <c r="F14" i="21"/>
  <c r="F35" i="21" s="1"/>
  <c r="F42" i="21"/>
  <c r="E8" i="13"/>
  <c r="AM14" i="1"/>
  <c r="AM76" i="1"/>
  <c r="F78" i="21" l="1"/>
  <c r="E31" i="23"/>
  <c r="AM35" i="1"/>
  <c r="E59" i="23" l="1"/>
  <c r="E62" i="23" s="1"/>
  <c r="E66" i="23" s="1"/>
  <c r="F3" i="24"/>
  <c r="AM42" i="1"/>
  <c r="F7" i="24" l="1"/>
  <c r="F9" i="25"/>
  <c r="F12" i="25" s="1"/>
  <c r="AM78" i="1"/>
  <c r="E11" i="25" l="1"/>
  <c r="E15" i="25" s="1"/>
  <c r="F11" i="25"/>
  <c r="F15" i="25" s="1"/>
  <c r="D11" i="25"/>
  <c r="D15" i="25" s="1"/>
</calcChain>
</file>

<file path=xl/sharedStrings.xml><?xml version="1.0" encoding="utf-8"?>
<sst xmlns="http://schemas.openxmlformats.org/spreadsheetml/2006/main" count="949" uniqueCount="466">
  <si>
    <t>Stato Patrimoniale</t>
  </si>
  <si>
    <t>Conto Economico</t>
  </si>
  <si>
    <t>Oneri finanziari</t>
  </si>
  <si>
    <t>Imposte</t>
  </si>
  <si>
    <t>Liquidità immediate</t>
  </si>
  <si>
    <t>Liquidità differite tipiche</t>
  </si>
  <si>
    <t>Crediti tributari</t>
  </si>
  <si>
    <t>Realizzabilità tipiche</t>
  </si>
  <si>
    <t>Immobilizzazioni immateriali tipiche</t>
  </si>
  <si>
    <t>CAPITALE INVESTITO OPERATIVO</t>
  </si>
  <si>
    <t>Liquidità differite atipiche</t>
  </si>
  <si>
    <t>Realizzabilità atipiche</t>
  </si>
  <si>
    <t>Immobilizzazioni immateriali atipiche</t>
  </si>
  <si>
    <t>Immobilizzazioni materiali atipiche</t>
  </si>
  <si>
    <t>Immobilizzazioni finanziarie atipiche</t>
  </si>
  <si>
    <t>ATTIVITA' ATIPICHE</t>
  </si>
  <si>
    <t>ATTIVO CIRCOLANTE TIPICO</t>
  </si>
  <si>
    <t>ATTIVO FISSO TIPICO</t>
  </si>
  <si>
    <t>Esigibilità immediate</t>
  </si>
  <si>
    <t>TOTALE PASSIVITA' TIPICHE</t>
  </si>
  <si>
    <t>Debiti a breve di funzionamento atipici</t>
  </si>
  <si>
    <t>Debiti a breve di finanziamento atipici</t>
  </si>
  <si>
    <t>Debiti consolidati di funzionamento atipici</t>
  </si>
  <si>
    <t>Debiti consolidati di finanziamento atipici</t>
  </si>
  <si>
    <t>TOTALE PASSIVITA' ATIPICHE</t>
  </si>
  <si>
    <t>TOTALE PASSIVO</t>
  </si>
  <si>
    <t>CHECK</t>
  </si>
  <si>
    <t>Debiti tributari</t>
  </si>
  <si>
    <t>Credito IVA</t>
  </si>
  <si>
    <t>Debito IVA</t>
  </si>
  <si>
    <t>Pagamenti</t>
  </si>
  <si>
    <t>Variazione Flussi Cassa</t>
  </si>
  <si>
    <t>Incasso</t>
  </si>
  <si>
    <t>Entrata Finanziamento</t>
  </si>
  <si>
    <t>Aumento Capitale</t>
  </si>
  <si>
    <t>Contributi c/Capitale</t>
  </si>
  <si>
    <t>Contributi c/Esercizio</t>
  </si>
  <si>
    <t>Proventi Finanziari</t>
  </si>
  <si>
    <t>Totale Entrate</t>
  </si>
  <si>
    <t>Immobilizzazioni</t>
  </si>
  <si>
    <t>Dipendenti</t>
  </si>
  <si>
    <t>Utilizzo TFR</t>
  </si>
  <si>
    <t>Contributi Previdenziali</t>
  </si>
  <si>
    <t>Rimborso Rata</t>
  </si>
  <si>
    <t>Iva</t>
  </si>
  <si>
    <t>Quota Capitale Leasing</t>
  </si>
  <si>
    <t>Oneri Finanziari Leasing</t>
  </si>
  <si>
    <t>Maxi Canone Iniziale Rata</t>
  </si>
  <si>
    <t>Valore di Riscatto Finale Leasing</t>
  </si>
  <si>
    <t>Spese Accessorie</t>
  </si>
  <si>
    <t xml:space="preserve">Pagamento Iva </t>
  </si>
  <si>
    <t>Distribuzione Utili</t>
  </si>
  <si>
    <t xml:space="preserve">Oneri Finanziari  </t>
  </si>
  <si>
    <t>Totale Usicite</t>
  </si>
  <si>
    <t>Variazione Patrimoniale</t>
  </si>
  <si>
    <t>Flussi cassa</t>
  </si>
  <si>
    <t>Saldo Banca iniziale</t>
  </si>
  <si>
    <t>Saldo Banca finale</t>
  </si>
  <si>
    <t>Patrimonio netto</t>
  </si>
  <si>
    <t>Prodotto 1</t>
  </si>
  <si>
    <t>Prodotto 2</t>
  </si>
  <si>
    <t>Prodotto 3</t>
  </si>
  <si>
    <t>Prodotto 4</t>
  </si>
  <si>
    <t>Prodotto 5</t>
  </si>
  <si>
    <t>TOTALE</t>
  </si>
  <si>
    <t>Fatturato</t>
  </si>
  <si>
    <t>Aliquota IVA</t>
  </si>
  <si>
    <t>Incassi</t>
  </si>
  <si>
    <t>Giorni dilazione</t>
  </si>
  <si>
    <t>Aliquote IVA</t>
  </si>
  <si>
    <t>Dilazione pagamenti</t>
  </si>
  <si>
    <t>Crediti Commerciali</t>
  </si>
  <si>
    <t>Acquisti</t>
  </si>
  <si>
    <t>Debiti Commerciali</t>
  </si>
  <si>
    <t>% su fatturato</t>
  </si>
  <si>
    <t>Tipologia</t>
  </si>
  <si>
    <t>Costi di gestione</t>
  </si>
  <si>
    <t>Variabili</t>
  </si>
  <si>
    <t>Fissi</t>
  </si>
  <si>
    <t>Tipologia costi</t>
  </si>
  <si>
    <t>Figura professionale</t>
  </si>
  <si>
    <t>Retribuzione lorda annua</t>
  </si>
  <si>
    <t>Mensilità</t>
  </si>
  <si>
    <t>Retribuzione lorda mensile</t>
  </si>
  <si>
    <t>Incremento annuo stipendi</t>
  </si>
  <si>
    <t>INPS</t>
  </si>
  <si>
    <t>INAIL</t>
  </si>
  <si>
    <t>TFR</t>
  </si>
  <si>
    <t>Organico</t>
  </si>
  <si>
    <t>Numero dipendenti</t>
  </si>
  <si>
    <t>Riepilogo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</si>
  <si>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</si>
  <si>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</si>
  <si>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</si>
  <si>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</si>
  <si>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</si>
  <si>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</si>
  <si>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</si>
  <si>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</si>
  <si>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</si>
  <si>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</si>
  <si>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</si>
  <si>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</si>
  <si>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</si>
  <si>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Pagamento tredicesima e quattordicesima (mese)</t>
  </si>
  <si>
    <t>Costo personale</t>
  </si>
  <si>
    <t>Salari e stipendi</t>
  </si>
  <si>
    <t>Stipendi</t>
  </si>
  <si>
    <t>Utlizzo TFR</t>
  </si>
  <si>
    <t>Variazione fondo TFR</t>
  </si>
  <si>
    <t>Variazione debito v/dipendenti</t>
  </si>
  <si>
    <t>Debito v/dipendenti</t>
  </si>
  <si>
    <t>Variazione debito erario dipendenti</t>
  </si>
  <si>
    <t>Acquisto Immobilizzazioni</t>
  </si>
  <si>
    <t>Tipologia Immobilzzazione</t>
  </si>
  <si>
    <t>Fabbricati</t>
  </si>
  <si>
    <t>Attrezzature industriali e commerciali</t>
  </si>
  <si>
    <t>Ricerca e Sviluppo</t>
  </si>
  <si>
    <t>Altre immobilizzazioni materiali</t>
  </si>
  <si>
    <t>Costi impianto e ampliamento</t>
  </si>
  <si>
    <t>Fabbricato 1</t>
  </si>
  <si>
    <t>Impianti 1</t>
  </si>
  <si>
    <t>Attrezzatura 1</t>
  </si>
  <si>
    <t>Debito v/fornitori immobilizzazioni</t>
  </si>
  <si>
    <t>Aliquota ammortamento</t>
  </si>
  <si>
    <t>Ammortamento civilistico</t>
  </si>
  <si>
    <t>Ammortamento fiscale</t>
  </si>
  <si>
    <t>Ripresa fiscale</t>
  </si>
  <si>
    <t>Fondo ammortamento</t>
  </si>
  <si>
    <t>Liquidazione</t>
  </si>
  <si>
    <t>IVA a debito</t>
  </si>
  <si>
    <t>IVA a credito</t>
  </si>
  <si>
    <t xml:space="preserve">Liquidazione </t>
  </si>
  <si>
    <t>Riporto credito</t>
  </si>
  <si>
    <t>Pagamento IVA</t>
  </si>
  <si>
    <t>Periodo liquidazione IVA</t>
  </si>
  <si>
    <t>Mensile</t>
  </si>
  <si>
    <t>Trimestrale</t>
  </si>
  <si>
    <t>Aumento capitale sociale</t>
  </si>
  <si>
    <t>Reddito netto annuo</t>
  </si>
  <si>
    <t>Utile distribuito</t>
  </si>
  <si>
    <t>Parametri</t>
  </si>
  <si>
    <t>Dati</t>
  </si>
  <si>
    <t>Periodo di stipula</t>
  </si>
  <si>
    <t>Tasso di interesse annuale</t>
  </si>
  <si>
    <t>Finanziamento</t>
  </si>
  <si>
    <t>Tasso di interesse effettivo</t>
  </si>
  <si>
    <t>Quota capitale</t>
  </si>
  <si>
    <t>Rata complessiva</t>
  </si>
  <si>
    <t>Rata costante</t>
  </si>
  <si>
    <t>Entrata finanziamento</t>
  </si>
  <si>
    <t>Rimborso rata</t>
  </si>
  <si>
    <t>Durata</t>
  </si>
  <si>
    <t>Quota capitale cumulata</t>
  </si>
  <si>
    <t>Debito residuo</t>
  </si>
  <si>
    <t>Aliquota IRES</t>
  </si>
  <si>
    <t>Reddito ante imposte</t>
  </si>
  <si>
    <t>Reddito imponibile</t>
  </si>
  <si>
    <t>Imponibile anno</t>
  </si>
  <si>
    <t>Imposta IRES</t>
  </si>
  <si>
    <t>Saldo imposte</t>
  </si>
  <si>
    <t>1° acconto</t>
  </si>
  <si>
    <t>2° acconto</t>
  </si>
  <si>
    <t>Uscite imposte</t>
  </si>
  <si>
    <t>Debito tributario</t>
  </si>
  <si>
    <t>Credito tributario</t>
  </si>
  <si>
    <t>Variazione debito tributario</t>
  </si>
  <si>
    <t>Variazione credito tributario</t>
  </si>
  <si>
    <t>Aliquota IRAP</t>
  </si>
  <si>
    <t>Imposta IRAP</t>
  </si>
  <si>
    <t>Saldo</t>
  </si>
  <si>
    <t>Uscita imoste</t>
  </si>
  <si>
    <t>Variazione debiti tributari</t>
  </si>
  <si>
    <t>Variazione crediti tributari</t>
  </si>
  <si>
    <t>Cassa e Banca</t>
  </si>
  <si>
    <t xml:space="preserve">       - Crediti v/clienti</t>
  </si>
  <si>
    <t xml:space="preserve">      -  Enti Previd. ed Assistenziali</t>
  </si>
  <si>
    <t xml:space="preserve">      - Erario c/acc. Imposte e Ritenute</t>
  </si>
  <si>
    <t xml:space="preserve">      - Erario Iva</t>
  </si>
  <si>
    <t xml:space="preserve">      - Ratei e Risconti Attivi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</si>
  <si>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</si>
  <si>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</si>
  <si>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</si>
  <si>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</si>
  <si>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</si>
  <si>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</si>
  <si>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</si>
  <si>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</si>
  <si>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</si>
  <si>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</si>
  <si>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 xml:space="preserve">    - Beni in Leasing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</si>
  <si>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</si>
  <si>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</si>
  <si>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</si>
  <si>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</si>
  <si>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</si>
  <si>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</si>
  <si>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- Credito Contributi</t>
  </si>
  <si>
    <t>TOTALE ATTIVO</t>
  </si>
  <si>
    <t xml:space="preserve">    - Banche e Depositi postali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</si>
  <si>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</si>
  <si>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</si>
  <si>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</si>
  <si>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</si>
  <si>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</si>
  <si>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</si>
  <si>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- Debiti tributari</t>
  </si>
  <si>
    <t xml:space="preserve">    - Ratei e Risconti Passivi</t>
  </si>
  <si>
    <t xml:space="preserve">    - Fondo TFR</t>
  </si>
  <si>
    <t xml:space="preserve">    - Risconto Contributi Fondo Perduto</t>
  </si>
  <si>
    <t xml:space="preserve">    - Altri Fondi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</si>
  <si>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</si>
  <si>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</si>
  <si>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</si>
  <si>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</si>
  <si>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</si>
  <si>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</si>
  <si>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</si>
  <si>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</si>
  <si>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Patrimonio Netto</t>
  </si>
  <si>
    <t xml:space="preserve">    - Leasing</t>
  </si>
  <si>
    <t xml:space="preserve">    - Mutui e Finanziamenti</t>
  </si>
  <si>
    <t>Immobilizzazioni Materiali tipiche</t>
  </si>
  <si>
    <t>Immobilizzazioni Finanziarie</t>
  </si>
  <si>
    <t xml:space="preserve">    - Partecipazioni in imprese collegate, controllate o controllanti</t>
  </si>
  <si>
    <t xml:space="preserve">    - Altre partecipazioni strategiche</t>
  </si>
  <si>
    <t>Passivo Corrente tipico</t>
  </si>
  <si>
    <t>Passivo Consolidato tipico</t>
  </si>
  <si>
    <t xml:space="preserve">     - Rimanenze iniziali  prodotti in corso di lavorazione, semilavorati e finiti</t>
  </si>
  <si>
    <t xml:space="preserve">     - Fatturato</t>
  </si>
  <si>
    <t xml:space="preserve">     - Rimanenze finali   prodotti in corso di lavorazione, semilavorati e finiti</t>
  </si>
  <si>
    <t xml:space="preserve">       Valore della Produzione Tipica</t>
  </si>
  <si>
    <t xml:space="preserve">     - Rimanenze iniziali materie prime, sussidiare di consumo e merci</t>
  </si>
  <si>
    <t xml:space="preserve">     - Acquisti Materie Prime</t>
  </si>
  <si>
    <t xml:space="preserve">     - Rimanenze finali  materie prime, sussidiare di consumo e merci</t>
  </si>
  <si>
    <t xml:space="preserve">       Costo del venduto</t>
  </si>
  <si>
    <t xml:space="preserve">       MARGINE CONTRIBUZIONELORDO</t>
  </si>
  <si>
    <t xml:space="preserve">       Costi Variabili</t>
  </si>
  <si>
    <t xml:space="preserve">   -  Spese Accessorie</t>
  </si>
  <si>
    <t xml:space="preserve">       Costi Fissi</t>
  </si>
  <si>
    <t xml:space="preserve">     - Costo del personale</t>
  </si>
  <si>
    <t xml:space="preserve">     - Acc.to TFR</t>
  </si>
  <si>
    <t xml:space="preserve">       Costo del Lavoro</t>
  </si>
  <si>
    <t xml:space="preserve">       MARGINE OPERATIVO LORDO</t>
  </si>
  <si>
    <t xml:space="preserve">     - Ammortamenti materiali immobili</t>
  </si>
  <si>
    <t xml:space="preserve">     - Ammortamenti materiali macchinari e attrezzature</t>
  </si>
  <si>
    <t xml:space="preserve">     - Ammortamenti immateriali</t>
  </si>
  <si>
    <t xml:space="preserve">     - Leasing</t>
  </si>
  <si>
    <t xml:space="preserve">     - Altri Accantonamenti</t>
  </si>
  <si>
    <t xml:space="preserve">       Ammortamenti e Accontonamenti</t>
  </si>
  <si>
    <t xml:space="preserve">       REDDITO OPERATIVO</t>
  </si>
  <si>
    <t xml:space="preserve">    - Risconto Contributi c/capitale</t>
  </si>
  <si>
    <t xml:space="preserve">    - Risconto Contributi c/esercizio</t>
  </si>
  <si>
    <t xml:space="preserve">    - Oneri diversi</t>
  </si>
  <si>
    <t xml:space="preserve">    - Plusvalenze/Minusvalenze Materiali</t>
  </si>
  <si>
    <t xml:space="preserve">      Gestione Straordinaria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</si>
  <si>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</si>
  <si>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</si>
  <si>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</si>
  <si>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 Gestione finaziaria</t>
  </si>
  <si>
    <t xml:space="preserve">     REDDITO ANTEIMPOSTE</t>
  </si>
  <si>
    <t xml:space="preserve">    - Ires</t>
  </si>
  <si>
    <t xml:space="preserve">    - Irap</t>
  </si>
  <si>
    <t xml:space="preserve">    REDDITO NETTO</t>
  </si>
  <si>
    <t xml:space="preserve">    - Costi variabili di produzione</t>
  </si>
  <si>
    <t xml:space="preserve">    - Costi variabili commerciali</t>
  </si>
  <si>
    <t xml:space="preserve">    - Altri costi variabili</t>
  </si>
  <si>
    <t xml:space="preserve">    - Costi fissi di produzione</t>
  </si>
  <si>
    <t xml:space="preserve">    - spese di trasporto</t>
  </si>
  <si>
    <t xml:space="preserve">    - lavorazioni presso terzi</t>
  </si>
  <si>
    <t xml:space="preserve">    - consulenze tecnico-produttive</t>
  </si>
  <si>
    <t xml:space="preserve">    - manutenzioni industriali</t>
  </si>
  <si>
    <t xml:space="preserve">    - servizi vari</t>
  </si>
  <si>
    <t xml:space="preserve">    - canoni </t>
  </si>
  <si>
    <t xml:space="preserve">    - cancelleria</t>
  </si>
  <si>
    <t xml:space="preserve">    - spese varie</t>
  </si>
  <si>
    <t xml:space="preserve">    - royalties</t>
  </si>
  <si>
    <t xml:space="preserve">    - consulenze legali, fiscali, notarili, ecc…</t>
  </si>
  <si>
    <t xml:space="preserve">    - compensi amministratori</t>
  </si>
  <si>
    <t xml:space="preserve">    - spese postali</t>
  </si>
  <si>
    <t xml:space="preserve">    - oneri bancari</t>
  </si>
  <si>
    <t xml:space="preserve">    - utenze</t>
  </si>
  <si>
    <t xml:space="preserve">    - affitti e locazioni passive</t>
  </si>
  <si>
    <t xml:space="preserve">    - altri costi amministrativi</t>
  </si>
  <si>
    <t xml:space="preserve">    - costi diversi</t>
  </si>
  <si>
    <t xml:space="preserve">    - premi assicurativi</t>
  </si>
  <si>
    <t>Debito Iva</t>
  </si>
  <si>
    <t>Credito Iva</t>
  </si>
  <si>
    <t>Variazione Fabbricati</t>
  </si>
  <si>
    <t>Variazione Impianti e Macchinari</t>
  </si>
  <si>
    <t>Variazione Attrezzature Industriali e Commerciali</t>
  </si>
  <si>
    <t>Variazione Costi Impianto e Ampliamento</t>
  </si>
  <si>
    <t>Variazione Ricerca &amp; Sviluppo</t>
  </si>
  <si>
    <t>Variazione Altre Immobilizzazioni Materiali</t>
  </si>
  <si>
    <t>Variazione Fondo Ammortamento Materiale Immobili</t>
  </si>
  <si>
    <t>Variazione Fondo Ammortamento Materiale Impianti e Macchinari</t>
  </si>
  <si>
    <t>Variazione Fondo Ammortamento Immateriale</t>
  </si>
  <si>
    <t>Debito Fornitori Imm.ni</t>
  </si>
  <si>
    <t>Variazione Contributi Previdenziali Passivo</t>
  </si>
  <si>
    <t>Variazione Contributi Previdenziali Attivo</t>
  </si>
  <si>
    <t>Variazione Magazzino Prodotti Finiti</t>
  </si>
  <si>
    <t>Bene Leasing</t>
  </si>
  <si>
    <t>Variazione Debito Leasing</t>
  </si>
  <si>
    <t>Risconto Passivo Contributi</t>
  </si>
  <si>
    <t>Variazione Credito Contributi</t>
  </si>
  <si>
    <t>Variazione Aumento Capitale Sociale</t>
  </si>
  <si>
    <t>Variazione Distribuzione Utili</t>
  </si>
  <si>
    <t>Variazione Debiti Tributari</t>
  </si>
  <si>
    <t>Variazione Crediti Tributari</t>
  </si>
  <si>
    <t xml:space="preserve">      - Ratei Attivo</t>
  </si>
  <si>
    <t xml:space="preserve">      - Risconto Attivo</t>
  </si>
  <si>
    <t xml:space="preserve">    - Ratei Passivi</t>
  </si>
  <si>
    <t xml:space="preserve">    - Risconti Passivi</t>
  </si>
  <si>
    <t xml:space="preserve">    - Oneri Finanziari</t>
  </si>
  <si>
    <t xml:space="preserve">   - Spese Accessorie</t>
  </si>
  <si>
    <t xml:space="preserve">    - Rimborso quota capitale</t>
  </si>
  <si>
    <t xml:space="preserve">    - Rimborso quota oneri finanziari</t>
  </si>
  <si>
    <t xml:space="preserve">    - Rimborso quota capitale leasing</t>
  </si>
  <si>
    <t>Tasso interesse attivo</t>
  </si>
  <si>
    <t>Tasso interesse passivo</t>
  </si>
  <si>
    <t>Proventi finanziari</t>
  </si>
  <si>
    <t>Impianti e Macchinari</t>
  </si>
  <si>
    <t xml:space="preserve">Diminuzione del Fatturato </t>
  </si>
  <si>
    <t>Cause Crisi Economico Finanziaria</t>
  </si>
  <si>
    <t>Crediti per 550.000€ di cui 200.000€ incagliati gli altri si incassano a 3 mesi</t>
  </si>
  <si>
    <t>Debiti verso fornitori pagamento a 60 giorni</t>
  </si>
  <si>
    <t>Situazione Attuale 31/12/2017</t>
  </si>
  <si>
    <t>Richiesta Banca</t>
  </si>
  <si>
    <t>Esposizione Banche per 325.000 € a fronte di un fido concesso di 50.000 €</t>
  </si>
  <si>
    <t>Azioni</t>
  </si>
  <si>
    <t>Riduzione del Personale da 5 a 3 dipendenti , per recuperare equilibrio economico a fronte diminuzione fatturato</t>
  </si>
  <si>
    <t>Eventuare accordi con i fornitori per dilazione debiti</t>
  </si>
  <si>
    <t>Considerare</t>
  </si>
  <si>
    <t>Pianificazione nel foglio SP Iniziale deigli Incassi e pagamenti a fronte dei debiti e crediti</t>
  </si>
  <si>
    <t>Tenere conto che la diminuzione del personale , porterà ad utilizzo del 50% del Fondo TFR. Pianificarlo correttamente</t>
  </si>
  <si>
    <t>Crediti Incagliati (esigibili il 50%)</t>
  </si>
  <si>
    <t>Inserire il corretto importo finanziamento e la durata per ottenere equilibrio finanziario</t>
  </si>
  <si>
    <t xml:space="preserve">La Banca chiede di rientrare entro i 50.000 € di scoperto. </t>
  </si>
  <si>
    <t>Richiesta di un Finanziamento a m/l termine per la ristrutturazione del debito</t>
  </si>
  <si>
    <t>Obiettivo</t>
  </si>
  <si>
    <t>Predisposizione di un Piano che a fronte di quanto sopra, dimostri la capacità dell'azienda di far fronte alla remunerazione di tutti i fattori produttivi e della rata del finanziamento</t>
  </si>
  <si>
    <t>Principali indicatori</t>
  </si>
  <si>
    <t>ECONOMICO</t>
  </si>
  <si>
    <t>Valore della produzione</t>
  </si>
  <si>
    <t>Margine di contribuzione</t>
  </si>
  <si>
    <t>Costi variabili</t>
  </si>
  <si>
    <t>Costi fissi</t>
  </si>
  <si>
    <t>Personale</t>
  </si>
  <si>
    <t>Margine operativo lordo</t>
  </si>
  <si>
    <t>Ammortamenti</t>
  </si>
  <si>
    <t>Reddito operativo</t>
  </si>
  <si>
    <t>FINANZIARIO</t>
  </si>
  <si>
    <t>Aumento capitale</t>
  </si>
  <si>
    <t>Interessi attivi</t>
  </si>
  <si>
    <t>Uscite acquisti</t>
  </si>
  <si>
    <t>Uscite investimenti</t>
  </si>
  <si>
    <t>Uscite costi di gestione</t>
  </si>
  <si>
    <t>Uscite personale</t>
  </si>
  <si>
    <t>Uscite Iva</t>
  </si>
  <si>
    <t>Interessi passivi</t>
  </si>
  <si>
    <t>Distribuzione utile</t>
  </si>
  <si>
    <t>Totale Uscite</t>
  </si>
  <si>
    <t>Flusso finanziario</t>
  </si>
  <si>
    <t>Saldo banca</t>
  </si>
  <si>
    <t>Fido</t>
  </si>
  <si>
    <t>Extrafido</t>
  </si>
  <si>
    <t>Rimborso finanziamento</t>
  </si>
  <si>
    <t>gg dilazione</t>
  </si>
  <si>
    <t>Vendite</t>
  </si>
  <si>
    <t>% costi variabili su fatturato</t>
  </si>
  <si>
    <t>Durata (numero rate)</t>
  </si>
  <si>
    <t>Capitale sociale</t>
  </si>
  <si>
    <t>Reddito Operativo</t>
  </si>
  <si>
    <t>Leasing</t>
  </si>
  <si>
    <t>Margine Operativo Lordo</t>
  </si>
  <si>
    <t>Variazione Crediti Commerciali</t>
  </si>
  <si>
    <t>Variazione Debiti Commerciali</t>
  </si>
  <si>
    <t>Variazione Magazzino</t>
  </si>
  <si>
    <t>Variazione Dipendenti e Previdenziali</t>
  </si>
  <si>
    <t>Variazione Accantonamento TFR</t>
  </si>
  <si>
    <t>Variazione Iva</t>
  </si>
  <si>
    <t>Variazione dei Ratei e Risconti attivi e Passivi</t>
  </si>
  <si>
    <t>Variazione Capitale Circolante Netto</t>
  </si>
  <si>
    <t>Flusso della Gestione Caratteristica</t>
  </si>
  <si>
    <t>Investimenti</t>
  </si>
  <si>
    <t>Disinvestimenti</t>
  </si>
  <si>
    <t>Totale Variazione Investimenti</t>
  </si>
  <si>
    <t>Finanziamento m/l termine</t>
  </si>
  <si>
    <t>Rimborso quota capitale finanziamento</t>
  </si>
  <si>
    <t>Rimborso quota capitale Leasing</t>
  </si>
  <si>
    <t>Contributi Fondo Perduto</t>
  </si>
  <si>
    <t>Diminuzione Capitale</t>
  </si>
  <si>
    <t>Distribuzione Utile</t>
  </si>
  <si>
    <t>Variazione Debito Fornitori Immobilizzazioni</t>
  </si>
  <si>
    <t>Totale Variazione Fonti Finanziamento m/l termine</t>
  </si>
  <si>
    <t>Risconto Contributi</t>
  </si>
  <si>
    <t>Utilizzo Fondi</t>
  </si>
  <si>
    <t>Gestione Straordinaria</t>
  </si>
  <si>
    <t>Oneri Finanziari a breve termine</t>
  </si>
  <si>
    <t>Oneri Finanziari a medio/lungo termine</t>
  </si>
  <si>
    <t>Gestione Finanziaria</t>
  </si>
  <si>
    <t>Flusso Finanziario a breve (Cassa/Banca)</t>
  </si>
  <si>
    <t>Rendiconto finanziario annuo determinato con metodo indiretto secondo lo schema proposto dal principio contiabile OIC 10</t>
  </si>
  <si>
    <t>A. Flussi finanziari derivanti dall'attività operativa</t>
  </si>
  <si>
    <t>Utile (perdita) d'esercizio</t>
  </si>
  <si>
    <t>Imposte sul reddito</t>
  </si>
  <si>
    <t>Interessi passivi/ (interessi attivi)</t>
  </si>
  <si>
    <t>(Dividendi)</t>
  </si>
  <si>
    <t>(Plusvalenze)/ minusvalenze derivanti da cessione di attività</t>
  </si>
  <si>
    <t>1. Utile (perdita) dell'esercizio prima di impostesul reddito, interessi, dividendi, e plus/minusvalenze da cessione</t>
  </si>
  <si>
    <t>Accantonamenti ai fondi</t>
  </si>
  <si>
    <t>Ammortamenti delle immobilizzazioni</t>
  </si>
  <si>
    <t>Svalutazioni per perdite durevoli di valore</t>
  </si>
  <si>
    <t>Rettifiche di valore di attività e passività finanziarie di strumenti finanziari derivati che non comportano movimentazione monetaria</t>
  </si>
  <si>
    <t>Altre rettifiche per elementi non monetari</t>
  </si>
  <si>
    <t>2. Flussi finanziari prima delle variazioni di ccn</t>
  </si>
  <si>
    <t>Decremento/(incremento) delle rimanenze</t>
  </si>
  <si>
    <t>Decremento/(incremento) dei crediti vs clienti</t>
  </si>
  <si>
    <t>Incremento/(decremento) dei debiti vs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</si>
  <si>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</si>
  <si>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</si>
  <si>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</si>
  <si>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di ccn</t>
  </si>
  <si>
    <t>Interessi incassati/(pagati)</t>
  </si>
  <si>
    <t>(Imposte sul reddito pagate)</t>
  </si>
  <si>
    <t>Dividendi incassati</t>
  </si>
  <si>
    <t>(Utilizzo dei fondi)</t>
  </si>
  <si>
    <t>Altri incassi/(pagamenti)</t>
  </si>
  <si>
    <t>Flusso finanziario dell'attività operativa (A)</t>
  </si>
  <si>
    <t>B. Flussi finanziari derivanti da attività di investimento</t>
  </si>
  <si>
    <t>Immobilizzazioni materiali</t>
  </si>
  <si>
    <t>(Investimenti)</t>
  </si>
  <si>
    <t>Immobilizzazioni finanziarie</t>
  </si>
  <si>
    <t>Attività finanziarie non immobilizzate</t>
  </si>
  <si>
    <t>(Acquisizione di rami d'azienda al netto delle disponibilità liquide)</t>
  </si>
  <si>
    <t>Cessione di rami d'azienda al netto delle disponibilità liquide</t>
  </si>
  <si>
    <t>Flusso finanziario dell'attività di investimento (B)</t>
  </si>
  <si>
    <t>C. Flussi finanziari derivanti dall'attività di finanziamento</t>
  </si>
  <si>
    <t>Mezzi di terzi</t>
  </si>
  <si>
    <t>Incremento/(decremento) debiti a breve vs banche</t>
  </si>
  <si>
    <t>Accensione finanziamenti</t>
  </si>
  <si>
    <t>(Rimborso finanziamenti)</t>
  </si>
  <si>
    <t>Mezzi propri</t>
  </si>
  <si>
    <t>Aumento di capitale a pagamento</t>
  </si>
  <si>
    <t>(Rimborso di capitale)</t>
  </si>
  <si>
    <t>Cessione /(acquisto) di azioni proprie</t>
  </si>
  <si>
    <t>(Dividendi (e acconti su dividendi) pagati)</t>
  </si>
  <si>
    <t>Incremento (decremento) delle disponibilità liquide (A+B+C)</t>
  </si>
  <si>
    <t>Effetto cambi sulle disponibilità liquide</t>
  </si>
  <si>
    <t>Disponibilità liquide all'inizio dell'esercizio</t>
  </si>
  <si>
    <t>Disponibilità liquide alla fine dell'esercizio</t>
  </si>
  <si>
    <t xml:space="preserve">       MARGINE CONTRIBUZIONE LORDO</t>
  </si>
  <si>
    <t>4. Flusso finanziario dopo le altre rettifiche</t>
  </si>
  <si>
    <t>Flusso finanziario dell'attività di finanziamento ( C)</t>
  </si>
  <si>
    <t>Flusso cassa operativo</t>
  </si>
  <si>
    <t>Quota capitale rimborso</t>
  </si>
  <si>
    <t>Totale finanziamento</t>
  </si>
  <si>
    <t>DSCR</t>
  </si>
  <si>
    <t>costo medio ponderato del capitale</t>
  </si>
  <si>
    <t>costo del capitale di debito</t>
  </si>
  <si>
    <t>costo del capitale proprio (stimato)</t>
  </si>
  <si>
    <t>valore attuale del capitale proprio</t>
  </si>
  <si>
    <t>valore attuale del DEBT</t>
  </si>
  <si>
    <t>VAN</t>
  </si>
  <si>
    <t>Flusso attualizzato</t>
  </si>
  <si>
    <t>LLCR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</si>
</sst>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_-;\-* #,##0_-;_-* &quot;-&quot;??_-;_-@_-"/>
    <numFmt numFmtId="166" formatCode="_(&quot;€&quot;* #,##0_);_(&quot;€&quot;* \(#,##0\);_(&quot;€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quotePrefix="1"/>
    <xf numFmtId="0" fontId="2" fillId="0" borderId="0" xfId="0" applyFont="1"/>
    <xf numFmtId="14" fontId="2" fillId="0" borderId="0" xfId="0" applyNumberFormat="1" applyFont="1"/>
    <xf numFmtId="164" fontId="0" fillId="0" borderId="0" xfId="1" applyFont="1"/>
    <xf numFmtId="164" fontId="2" fillId="0" borderId="0" xfId="1" applyFont="1"/>
    <xf numFmtId="164" fontId="0" fillId="0" borderId="0" xfId="1" applyNumberFormat="1" applyFont="1"/>
    <xf numFmtId="0" fontId="2" fillId="2" borderId="0" xfId="0" applyFont="1" applyFill="1"/>
    <xf numFmtId="44" fontId="2" fillId="2" borderId="0" xfId="0" applyNumberFormat="1" applyFont="1" applyFill="1"/>
    <xf numFmtId="0" fontId="0" fillId="0" borderId="0" xfId="0" applyFont="1"/>
    <xf numFmtId="0" fontId="0" fillId="0" borderId="1" xfId="0" applyBorder="1"/>
    <xf numFmtId="164" fontId="0" fillId="0" borderId="1" xfId="1" applyFont="1" applyBorder="1"/>
    <xf numFmtId="0" fontId="2" fillId="0" borderId="1" xfId="0" applyFont="1" applyFill="1" applyBorder="1"/>
    <xf numFmtId="164" fontId="2" fillId="0" borderId="1" xfId="1" applyFont="1" applyBorder="1"/>
    <xf numFmtId="0" fontId="2" fillId="0" borderId="1" xfId="0" applyFont="1" applyBorder="1"/>
    <xf numFmtId="14" fontId="2" fillId="0" borderId="1" xfId="0" applyNumberFormat="1" applyFont="1" applyBorder="1"/>
    <xf numFmtId="9" fontId="0" fillId="0" borderId="0" xfId="0" applyNumberFormat="1"/>
    <xf numFmtId="9" fontId="0" fillId="0" borderId="1" xfId="0" applyNumberFormat="1" applyBorder="1"/>
    <xf numFmtId="0" fontId="2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44" fontId="0" fillId="0" borderId="0" xfId="0" applyNumberFormat="1"/>
    <xf numFmtId="44" fontId="0" fillId="0" borderId="1" xfId="0" applyNumberFormat="1" applyBorder="1"/>
    <xf numFmtId="0" fontId="0" fillId="0" borderId="1" xfId="0" applyFont="1" applyBorder="1"/>
    <xf numFmtId="164" fontId="1" fillId="0" borderId="0" xfId="1" applyFont="1"/>
    <xf numFmtId="164" fontId="2" fillId="0" borderId="0" xfId="1" applyFont="1" applyBorder="1"/>
    <xf numFmtId="9" fontId="0" fillId="0" borderId="0" xfId="0" applyNumberFormat="1" applyBorder="1"/>
    <xf numFmtId="164" fontId="0" fillId="0" borderId="0" xfId="0" applyNumberFormat="1"/>
    <xf numFmtId="10" fontId="0" fillId="0" borderId="1" xfId="2" applyNumberFormat="1" applyFont="1" applyBorder="1"/>
    <xf numFmtId="14" fontId="0" fillId="0" borderId="1" xfId="0" applyNumberFormat="1" applyBorder="1"/>
    <xf numFmtId="164" fontId="0" fillId="0" borderId="1" xfId="0" applyNumberFormat="1" applyBorder="1"/>
    <xf numFmtId="14" fontId="2" fillId="0" borderId="0" xfId="0" applyNumberFormat="1" applyFont="1" applyBorder="1"/>
    <xf numFmtId="164" fontId="0" fillId="0" borderId="0" xfId="1" applyFont="1" applyBorder="1"/>
    <xf numFmtId="8" fontId="0" fillId="0" borderId="0" xfId="0" applyNumberFormat="1"/>
    <xf numFmtId="10" fontId="0" fillId="0" borderId="0" xfId="2" applyNumberFormat="1" applyFont="1"/>
    <xf numFmtId="8" fontId="0" fillId="0" borderId="1" xfId="0" applyNumberFormat="1" applyBorder="1"/>
    <xf numFmtId="14" fontId="2" fillId="0" borderId="4" xfId="0" applyNumberFormat="1" applyFont="1" applyBorder="1"/>
    <xf numFmtId="164" fontId="0" fillId="0" borderId="4" xfId="1" applyFont="1" applyBorder="1"/>
    <xf numFmtId="164" fontId="0" fillId="0" borderId="1" xfId="1" applyNumberFormat="1" applyFont="1" applyBorder="1"/>
    <xf numFmtId="164" fontId="2" fillId="2" borderId="0" xfId="1" applyFont="1" applyFill="1"/>
    <xf numFmtId="164" fontId="2" fillId="0" borderId="1" xfId="0" applyNumberFormat="1" applyFont="1" applyBorder="1"/>
    <xf numFmtId="44" fontId="2" fillId="0" borderId="1" xfId="0" applyNumberFormat="1" applyFont="1" applyBorder="1"/>
    <xf numFmtId="164" fontId="2" fillId="0" borderId="0" xfId="0" applyNumberFormat="1" applyFont="1"/>
    <xf numFmtId="44" fontId="0" fillId="0" borderId="0" xfId="0" applyNumberFormat="1" applyBorder="1"/>
    <xf numFmtId="0" fontId="2" fillId="0" borderId="5" xfId="0" applyFont="1" applyBorder="1"/>
    <xf numFmtId="0" fontId="3" fillId="3" borderId="0" xfId="0" applyFont="1" applyFill="1"/>
    <xf numFmtId="0" fontId="3" fillId="5" borderId="0" xfId="0" applyFont="1" applyFill="1"/>
    <xf numFmtId="0" fontId="4" fillId="6" borderId="0" xfId="0" applyFont="1" applyFill="1"/>
    <xf numFmtId="0" fontId="3" fillId="4" borderId="0" xfId="0" applyFont="1" applyFill="1"/>
    <xf numFmtId="0" fontId="4" fillId="7" borderId="0" xfId="0" applyFont="1" applyFill="1"/>
    <xf numFmtId="0" fontId="4" fillId="8" borderId="0" xfId="0" applyFont="1" applyFill="1"/>
    <xf numFmtId="0" fontId="5" fillId="0" borderId="0" xfId="0" applyFont="1"/>
    <xf numFmtId="44" fontId="2" fillId="0" borderId="0" xfId="0" applyNumberFormat="1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1" xfId="3" applyNumberFormat="1" applyFont="1" applyBorder="1"/>
    <xf numFmtId="166" fontId="0" fillId="0" borderId="1" xfId="1" applyNumberFormat="1" applyFont="1" applyBorder="1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164" fontId="2" fillId="0" borderId="0" xfId="1" applyFont="1" applyAlignment="1">
      <alignment horizontal="center" vertical="center"/>
    </xf>
    <xf numFmtId="164" fontId="6" fillId="0" borderId="0" xfId="1" applyFont="1"/>
    <xf numFmtId="43" fontId="2" fillId="0" borderId="0" xfId="3" applyFont="1"/>
    <xf numFmtId="9" fontId="0" fillId="0" borderId="0" xfId="2" applyFont="1"/>
    <xf numFmtId="43" fontId="0" fillId="0" borderId="0" xfId="3" applyFont="1"/>
    <xf numFmtId="0" fontId="0" fillId="0" borderId="0" xfId="0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22</xdr:col>
      <xdr:colOff>28575</xdr:colOff>
      <xdr:row>25</xdr:row>
      <xdr:rowOff>51272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3439775" cy="4794722"/>
        </a:xfrm>
        <a:prstGeom prst="rect">
          <a:avLst/>
        </a:prstGeom>
      </xdr:spPr>
    </xdr:pic>
    <xdr:clientData/>
  </xdr:twoCellAnchor>
  <xdr:twoCellAnchor>
    <xdr:from>
      <xdr:col>4</xdr:col>
      <xdr:colOff>581025</xdr:colOff>
      <xdr:row>16</xdr:row>
      <xdr:rowOff>47625</xdr:rowOff>
    </xdr:from>
    <xdr:to>
      <xdr:col>11</xdr:col>
      <xdr:colOff>495300</xdr:colOff>
      <xdr:row>22</xdr:row>
      <xdr:rowOff>95250</xdr:rowOff>
    </xdr:to>
    <xdr:sp macro="" textlink="">
      <xdr:nvSpPr>
        <xdr:cNvPr id="3" name="CasellaDiTesto 2"/>
        <xdr:cNvSpPr txBox="1"/>
      </xdr:nvSpPr>
      <xdr:spPr>
        <a:xfrm>
          <a:off x="3019425" y="3095625"/>
          <a:ext cx="4181475" cy="11906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1" i="1">
              <a:solidFill>
                <a:srgbClr val="FF0000"/>
              </a:solidFill>
            </a:rPr>
            <a:t>Ristrutturazione del debito</a:t>
          </a:r>
        </a:p>
        <a:p>
          <a:endParaRPr lang="it-IT" sz="1200" b="1" i="1">
            <a:solidFill>
              <a:srgbClr val="FF0000"/>
            </a:solidFill>
          </a:endParaRPr>
        </a:p>
        <a:p>
          <a:r>
            <a:rPr lang="it-IT" sz="1200" b="1" i="1">
              <a:solidFill>
                <a:srgbClr val="FF0000"/>
              </a:solidFill>
            </a:rPr>
            <a:t>realizzato</a:t>
          </a:r>
          <a:r>
            <a:rPr lang="it-IT" sz="1200" b="1" i="1" baseline="0">
              <a:solidFill>
                <a:srgbClr val="FF0000"/>
              </a:solidFill>
            </a:rPr>
            <a:t> da</a:t>
          </a:r>
        </a:p>
        <a:p>
          <a:r>
            <a:rPr lang="it-IT" sz="1600" b="1" i="1">
              <a:solidFill>
                <a:srgbClr val="FF0000"/>
              </a:solidFill>
            </a:rPr>
            <a:t>Riccardo Castelliti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6"/>
  <sheetViews>
    <sheetView workbookViewId="0">
      <selection activeCell="C58" sqref="C58"/>
    </sheetView>
  </sheetViews>
  <sheetFormatPr defaultRowHeight="15" x14ac:dyDescent="0.25"/>
  <cols>
    <col min="2" max="2" width="71.85546875" customWidth="1"/>
    <col min="3" max="3" width="15" bestFit="1" customWidth="1"/>
    <col min="4" max="4" width="12.5703125" bestFit="1" customWidth="1"/>
    <col min="5" max="5" width="12.85546875" bestFit="1" customWidth="1"/>
  </cols>
  <sheetData>
    <row r="2" spans="2:5" x14ac:dyDescent="0.25">
      <c r="B2" s="68" t="s">
        <v>402</v>
      </c>
    </row>
    <row r="3" spans="2:5" x14ac:dyDescent="0.25">
      <c r="B3" s="68"/>
    </row>
    <row r="4" spans="2:5" x14ac:dyDescent="0.25">
      <c r="C4" s="3">
        <f>CE_Annuo!C2</f>
        <v>43465</v>
      </c>
      <c r="D4" s="3">
        <f>CE_Annuo!D2</f>
        <v>43830</v>
      </c>
      <c r="E4" s="3">
        <f>CE_Annuo!E2</f>
        <v>44196</v>
      </c>
    </row>
    <row r="5" spans="2:5" x14ac:dyDescent="0.25">
      <c r="B5" s="2" t="s">
        <v>403</v>
      </c>
      <c r="C5" s="4"/>
      <c r="D5" s="4"/>
      <c r="E5" s="4"/>
    </row>
    <row r="6" spans="2:5" x14ac:dyDescent="0.25">
      <c r="B6" s="60" t="s">
        <v>404</v>
      </c>
      <c r="C6" s="5">
        <f ca="1">CE_Annuo!C75</f>
        <v>1374.81388432936</v>
      </c>
      <c r="D6" s="5">
        <f ca="1">CE_Annuo!D75</f>
        <v>3058.6513781651583</v>
      </c>
      <c r="E6" s="5">
        <f ca="1">CE_Annuo!E75</f>
        <v>7156.0961281255695</v>
      </c>
    </row>
    <row r="7" spans="2:5" x14ac:dyDescent="0.25">
      <c r="B7" t="s">
        <v>405</v>
      </c>
      <c r="C7" s="4">
        <f ca="1">CE_Annuo!C73+CE_Annuo!C74</f>
        <v>4504.1906689128964</v>
      </c>
      <c r="D7" s="4">
        <f ca="1">CE_Annuo!D73+CE_Annuo!D74</f>
        <v>4488.7364030817525</v>
      </c>
      <c r="E7" s="4">
        <f ca="1">CE_Annuo!E73+CE_Annuo!E74</f>
        <v>4534.0004532239618</v>
      </c>
    </row>
    <row r="8" spans="2:5" x14ac:dyDescent="0.25">
      <c r="B8" t="s">
        <v>406</v>
      </c>
      <c r="C8" s="4">
        <f>CE_Annuo!C66+CE_Annuo!C67-CE_Annuo!C68</f>
        <v>5780.9954467577445</v>
      </c>
      <c r="D8" s="4">
        <f ca="1">CE_Annuo!D66+CE_Annuo!D67-CE_Annuo!D68</f>
        <v>4112.6122187530891</v>
      </c>
      <c r="E8" s="4">
        <f ca="1">CE_Annuo!E66+CE_Annuo!E67-CE_Annuo!E68</f>
        <v>-30.096581349532016</v>
      </c>
    </row>
    <row r="9" spans="2:5" x14ac:dyDescent="0.25">
      <c r="B9" t="s">
        <v>407</v>
      </c>
      <c r="C9" s="4"/>
      <c r="D9" s="4"/>
      <c r="E9" s="4"/>
    </row>
    <row r="10" spans="2:5" x14ac:dyDescent="0.25">
      <c r="B10" t="s">
        <v>408</v>
      </c>
      <c r="C10" s="4"/>
      <c r="D10" s="4"/>
      <c r="E10" s="4"/>
    </row>
    <row r="11" spans="2:5" ht="30" x14ac:dyDescent="0.25">
      <c r="B11" s="61" t="s">
        <v>409</v>
      </c>
      <c r="C11" s="63">
        <f ca="1">SUM(C6:C10)</f>
        <v>11660</v>
      </c>
      <c r="D11" s="63">
        <f t="shared" ref="D11:E11" ca="1" si="0">SUM(D6:D10)</f>
        <v>11660</v>
      </c>
      <c r="E11" s="63">
        <f t="shared" ca="1" si="0"/>
        <v>11660</v>
      </c>
    </row>
    <row r="12" spans="2:5" x14ac:dyDescent="0.25">
      <c r="B12" t="s">
        <v>410</v>
      </c>
      <c r="C12" s="4">
        <f>CE_Annuo!C44+CE_Annuo!C54</f>
        <v>6720</v>
      </c>
      <c r="D12" s="4">
        <f>CE_Annuo!D44+CE_Annuo!D54</f>
        <v>6720</v>
      </c>
      <c r="E12" s="4">
        <f>CE_Annuo!E44+CE_Annuo!E54</f>
        <v>6720</v>
      </c>
    </row>
    <row r="13" spans="2:5" x14ac:dyDescent="0.25">
      <c r="B13" t="s">
        <v>411</v>
      </c>
      <c r="C13" s="4">
        <f ca="1">CE_Annuo!C50+CE_Annuo!C51+CE_Annuo!C52</f>
        <v>17500</v>
      </c>
      <c r="D13" s="4">
        <f ca="1">CE_Annuo!D50+CE_Annuo!D51+CE_Annuo!D52</f>
        <v>17500</v>
      </c>
      <c r="E13" s="4">
        <f ca="1">CE_Annuo!E50+CE_Annuo!E51+CE_Annuo!E52</f>
        <v>17500</v>
      </c>
    </row>
    <row r="14" spans="2:5" x14ac:dyDescent="0.25">
      <c r="B14" t="s">
        <v>412</v>
      </c>
      <c r="C14" s="4"/>
      <c r="D14" s="4"/>
      <c r="E14" s="4"/>
    </row>
    <row r="15" spans="2:5" ht="30" x14ac:dyDescent="0.25">
      <c r="B15" s="59" t="s">
        <v>413</v>
      </c>
      <c r="C15" s="4"/>
      <c r="D15" s="4"/>
      <c r="E15" s="4"/>
    </row>
    <row r="16" spans="2:5" x14ac:dyDescent="0.25">
      <c r="B16" t="s">
        <v>414</v>
      </c>
      <c r="C16" s="4"/>
      <c r="D16" s="4"/>
      <c r="E16" s="4"/>
    </row>
    <row r="17" spans="2:5" x14ac:dyDescent="0.25">
      <c r="B17" s="2" t="s">
        <v>415</v>
      </c>
      <c r="C17" s="5">
        <f ca="1">SUM(C12:C16)</f>
        <v>24220</v>
      </c>
      <c r="D17" s="5">
        <f t="shared" ref="D17:E17" ca="1" si="1">SUM(D12:D16)</f>
        <v>24220</v>
      </c>
      <c r="E17" s="5">
        <f t="shared" ca="1" si="1"/>
        <v>24220</v>
      </c>
    </row>
    <row r="18" spans="2:5" x14ac:dyDescent="0.25">
      <c r="B18" t="s">
        <v>416</v>
      </c>
      <c r="C18" s="4"/>
      <c r="D18" s="4"/>
      <c r="E18" s="4"/>
    </row>
    <row r="19" spans="2:5" x14ac:dyDescent="0.25">
      <c r="B19" t="s">
        <v>417</v>
      </c>
      <c r="C19" s="4">
        <f>SP_Annuo!C6-SP_Annuo!D6</f>
        <v>118200</v>
      </c>
      <c r="D19" s="4">
        <f>SP_Annuo!D6-SP_Annuo!E6</f>
        <v>0</v>
      </c>
      <c r="E19" s="4">
        <f>SP_Annuo!E6-SP_Annuo!F6</f>
        <v>0</v>
      </c>
    </row>
    <row r="20" spans="2:5" x14ac:dyDescent="0.25">
      <c r="B20" t="s">
        <v>418</v>
      </c>
      <c r="C20" s="4">
        <f>SP_Annuo!D47-SP_Annuo!C47</f>
        <v>-12246.800000000047</v>
      </c>
      <c r="D20" s="4">
        <f>SP_Annuo!E47-SP_Annuo!D47</f>
        <v>0</v>
      </c>
      <c r="E20" s="4">
        <f>SP_Annuo!F47-SP_Annuo!E47</f>
        <v>0</v>
      </c>
    </row>
    <row r="21" spans="2:5" x14ac:dyDescent="0.25">
      <c r="B21" t="s">
        <v>419</v>
      </c>
      <c r="C21" s="4">
        <f>SP_Annuo!C10-SP_Annuo!D10</f>
        <v>0</v>
      </c>
      <c r="D21" s="4">
        <f>SP_Annuo!D10-SP_Annuo!E10</f>
        <v>0</v>
      </c>
      <c r="E21" s="4">
        <f>SP_Annuo!E10-SP_Annuo!F10</f>
        <v>0</v>
      </c>
    </row>
    <row r="22" spans="2:5" x14ac:dyDescent="0.25">
      <c r="B22" t="s">
        <v>420</v>
      </c>
      <c r="C22" s="4">
        <f>SP_Annuo!D54-SP_Annuo!C54</f>
        <v>0</v>
      </c>
      <c r="D22" s="4">
        <f>SP_Annuo!E54-SP_Annuo!D54</f>
        <v>0</v>
      </c>
      <c r="E22" s="4">
        <f>SP_Annuo!F54-SP_Annuo!E54</f>
        <v>0</v>
      </c>
    </row>
    <row r="23" spans="2:5" x14ac:dyDescent="0.25">
      <c r="B23" t="s">
        <v>421</v>
      </c>
      <c r="C23" s="4">
        <f>SP_Annuo!C7+SP_Annuo!C9-SP_Annuo!D7-SP_Annuo!D9+SP_Annuo!D50+SP_Annuo!D51+SP_Annuo!D52-SP_Annuo!C50-SP_Annuo!C51-SP_Annuo!C52</f>
        <v>-1318.3999999999651</v>
      </c>
      <c r="D23" s="4">
        <f>SP_Annuo!D7+SP_Annuo!D9-SP_Annuo!E7-SP_Annuo!E9+SP_Annuo!E50+SP_Annuo!E51+SP_Annuo!E52-SP_Annuo!D50-SP_Annuo!D51-SP_Annuo!D52</f>
        <v>7352.2714999999735</v>
      </c>
      <c r="E23" s="4">
        <f>SP_Annuo!E7+SP_Annuo!E9-SP_Annuo!F7-SP_Annuo!F9+SP_Annuo!F50+SP_Annuo!F51+SP_Annuo!F52-SP_Annuo!E50-SP_Annuo!E51-SP_Annuo!E52</f>
        <v>-617.6379221612624</v>
      </c>
    </row>
    <row r="24" spans="2:5" x14ac:dyDescent="0.25">
      <c r="B24" s="2" t="s">
        <v>422</v>
      </c>
      <c r="C24" s="5">
        <f>SUM(C18:C23)</f>
        <v>104634.79999999999</v>
      </c>
      <c r="D24" s="5">
        <f t="shared" ref="D24:E24" si="2">SUM(D18:D23)</f>
        <v>7352.2714999999735</v>
      </c>
      <c r="E24" s="5">
        <f t="shared" si="2"/>
        <v>-617.6379221612624</v>
      </c>
    </row>
    <row r="25" spans="2:5" x14ac:dyDescent="0.25">
      <c r="B25" t="s">
        <v>423</v>
      </c>
      <c r="C25" s="4">
        <f>(CE_Annuo!C68-CE_Annuo!C67-CE_Annuo!C66)</f>
        <v>-5780.9954467577445</v>
      </c>
      <c r="D25" s="4">
        <f ca="1">(CE_Annuo!D68-CE_Annuo!D67-CE_Annuo!D66)</f>
        <v>-4112.6122187530891</v>
      </c>
      <c r="E25" s="4">
        <f ca="1">(CE_Annuo!E68-CE_Annuo!E67-CE_Annuo!E66)</f>
        <v>30.096581349532016</v>
      </c>
    </row>
    <row r="26" spans="2:5" x14ac:dyDescent="0.25">
      <c r="B26" t="s">
        <v>424</v>
      </c>
      <c r="C26" s="4">
        <f ca="1">-CE_Annuo!C73-CE_Annuo!C74+SP_Annuo!C8-SP_Annuo!D8+SP_Annuo!D53-SP_Annuo!C53</f>
        <v>0</v>
      </c>
      <c r="D26" s="4">
        <f ca="1">-CE_Annuo!D73-CE_Annuo!D74+SP_Annuo!D8-SP_Annuo!E8+SP_Annuo!E53-SP_Annuo!D53</f>
        <v>-9008.381337825791</v>
      </c>
      <c r="E26" s="4">
        <f ca="1">-CE_Annuo!E73-CE_Annuo!E74+SP_Annuo!E8-SP_Annuo!F8+SP_Annuo!F53-SP_Annuo!E53</f>
        <v>-4488.7364030817516</v>
      </c>
    </row>
    <row r="27" spans="2:5" x14ac:dyDescent="0.25">
      <c r="B27" t="s">
        <v>425</v>
      </c>
      <c r="C27" s="4"/>
      <c r="D27" s="4"/>
      <c r="E27" s="4"/>
    </row>
    <row r="28" spans="2:5" x14ac:dyDescent="0.25">
      <c r="B28" t="s">
        <v>426</v>
      </c>
      <c r="C28" s="4">
        <f>-CE_Annuo!C44-CE_Annuo!C54+SP_Annuo!D58+SP_Annuo!D60-SP_Annuo!C58-SP_Annuo!C60</f>
        <v>-50000</v>
      </c>
      <c r="D28" s="4">
        <f>-CE_Annuo!D44-CE_Annuo!D54+SP_Annuo!E58+SP_Annuo!E60-SP_Annuo!D58-SP_Annuo!D60</f>
        <v>0</v>
      </c>
      <c r="E28" s="4">
        <f>-CE_Annuo!E44-CE_Annuo!E54+SP_Annuo!F58+SP_Annuo!F60-SP_Annuo!E58-SP_Annuo!E60</f>
        <v>0</v>
      </c>
    </row>
    <row r="29" spans="2:5" x14ac:dyDescent="0.25">
      <c r="B29" t="s">
        <v>427</v>
      </c>
      <c r="C29" s="4"/>
      <c r="D29" s="4"/>
      <c r="E29" s="4"/>
    </row>
    <row r="30" spans="2:5" x14ac:dyDescent="0.25">
      <c r="B30" s="2" t="s">
        <v>452</v>
      </c>
      <c r="C30" s="5">
        <f ca="1">SUM(C25:C29)</f>
        <v>-55780.995446757748</v>
      </c>
      <c r="D30" s="5">
        <f t="shared" ref="D30:E30" ca="1" si="3">SUM(D25:D29)</f>
        <v>-13120.99355657888</v>
      </c>
      <c r="E30" s="5">
        <f t="shared" ca="1" si="3"/>
        <v>-4458.6398217322194</v>
      </c>
    </row>
    <row r="31" spans="2:5" x14ac:dyDescent="0.25">
      <c r="B31" s="2" t="s">
        <v>428</v>
      </c>
      <c r="C31" s="5">
        <f ca="1">C11+C17+C24+C30</f>
        <v>84733.80455324224</v>
      </c>
      <c r="D31" s="5">
        <f t="shared" ref="D31:E31" ca="1" si="4">D11+D17+D24+D30</f>
        <v>30111.277943421093</v>
      </c>
      <c r="E31" s="5">
        <f t="shared" ca="1" si="4"/>
        <v>30803.722256106521</v>
      </c>
    </row>
    <row r="32" spans="2:5" x14ac:dyDescent="0.25">
      <c r="B32" s="2" t="s">
        <v>429</v>
      </c>
      <c r="C32" s="4"/>
      <c r="D32" s="4"/>
      <c r="E32" s="4"/>
    </row>
    <row r="33" spans="2:5" x14ac:dyDescent="0.25">
      <c r="B33" s="62" t="s">
        <v>430</v>
      </c>
      <c r="C33" s="64">
        <f ca="1">C34+C35</f>
        <v>-175000</v>
      </c>
      <c r="D33" s="64">
        <f t="shared" ref="D33:E33" ca="1" si="5">D34+D35</f>
        <v>0</v>
      </c>
      <c r="E33" s="64">
        <f t="shared" ca="1" si="5"/>
        <v>0</v>
      </c>
    </row>
    <row r="34" spans="2:5" x14ac:dyDescent="0.25">
      <c r="B34" t="s">
        <v>431</v>
      </c>
      <c r="C34" s="4">
        <f ca="1">IF((SP_Annuo!D16+SP_Annuo!D19)&gt;SP_Annuo!C16+SP_Annuo!C19,0,-(SP_Annuo!D16+SP_Annuo!D19-SP_Annuo!C16-SP_Annuo!C19))</f>
        <v>0</v>
      </c>
      <c r="D34" s="4">
        <f ca="1">IF((SP_Annuo!E16+SP_Annuo!E19)&gt;SP_Annuo!D16+SP_Annuo!D19,0,-(SP_Annuo!E16+SP_Annuo!E19-SP_Annuo!D16-SP_Annuo!D19))</f>
        <v>0</v>
      </c>
      <c r="E34" s="4">
        <f ca="1">IF((SP_Annuo!F16+SP_Annuo!F19)&gt;SP_Annuo!E16+SP_Annuo!E19,0,-(SP_Annuo!F16+SP_Annuo!F19-SP_Annuo!E16-SP_Annuo!E19))</f>
        <v>0</v>
      </c>
    </row>
    <row r="35" spans="2:5" x14ac:dyDescent="0.25">
      <c r="B35" t="s">
        <v>385</v>
      </c>
      <c r="C35" s="4">
        <f ca="1">IF((SP_Annuo!D16+SP_Annuo!D19)&lt;SP_Annuo!C16+SP_Annuo!C19,0,(SP_Annuo!C16+SP_Annuo!C19-SP_Annuo!D16-SP_Annuo!D19))</f>
        <v>-175000</v>
      </c>
      <c r="D35" s="4">
        <f ca="1">IF((SP_Annuo!E16+SP_Annuo!E19)&lt;SP_Annuo!D16+SP_Annuo!D19,0,(SP_Annuo!D16+SP_Annuo!D19-SP_Annuo!E16-SP_Annuo!E19))</f>
        <v>0</v>
      </c>
      <c r="E35" s="4">
        <f ca="1">IF((SP_Annuo!F16+SP_Annuo!F19)&lt;SP_Annuo!E16+SP_Annuo!E19,0,(SP_Annuo!E16+SP_Annuo!E19-SP_Annuo!F16-SP_Annuo!F19))</f>
        <v>0</v>
      </c>
    </row>
    <row r="36" spans="2:5" x14ac:dyDescent="0.25">
      <c r="B36" s="62" t="s">
        <v>191</v>
      </c>
      <c r="C36" s="64">
        <f ca="1">C37+C38</f>
        <v>0</v>
      </c>
      <c r="D36" s="64">
        <f t="shared" ref="D36:E36" ca="1" si="6">D37+D38</f>
        <v>0</v>
      </c>
      <c r="E36" s="64">
        <f t="shared" ca="1" si="6"/>
        <v>0</v>
      </c>
    </row>
    <row r="37" spans="2:5" x14ac:dyDescent="0.25">
      <c r="B37" t="s">
        <v>431</v>
      </c>
      <c r="C37" s="4">
        <f ca="1">IF(SP_Annuo!D25&gt;SP_Annuo!C25,(SP_Annuo!C25-SP_Annuo!D25),0)</f>
        <v>0</v>
      </c>
      <c r="D37" s="4">
        <f ca="1">IF(SP_Annuo!E25&gt;SP_Annuo!D25,(SP_Annuo!D25-SP_Annuo!E25),0)</f>
        <v>0</v>
      </c>
      <c r="E37" s="4">
        <f ca="1">IF(SP_Annuo!F25&gt;SP_Annuo!E25,(SP_Annuo!E25-SP_Annuo!F25),0)</f>
        <v>0</v>
      </c>
    </row>
    <row r="38" spans="2:5" x14ac:dyDescent="0.25">
      <c r="B38" t="s">
        <v>385</v>
      </c>
      <c r="C38" s="4">
        <f ca="1">IF(SP_Annuo!C25&gt;SP_Annuo!D25,(SP_Annuo!D25-SP_Annuo!C25),0)</f>
        <v>0</v>
      </c>
      <c r="D38" s="4">
        <f ca="1">IF(SP_Annuo!D25&gt;SP_Annuo!E25,(SP_Annuo!E25-SP_Annuo!D25),0)</f>
        <v>0</v>
      </c>
      <c r="E38" s="4">
        <f ca="1">IF(SP_Annuo!E25&gt;SP_Annuo!F25,(SP_Annuo!F25-SP_Annuo!E25),0)</f>
        <v>0</v>
      </c>
    </row>
    <row r="39" spans="2:5" x14ac:dyDescent="0.25">
      <c r="B39" s="62" t="s">
        <v>432</v>
      </c>
      <c r="C39" s="64">
        <f>C40+C41</f>
        <v>0</v>
      </c>
      <c r="D39" s="64">
        <f t="shared" ref="D39:E39" si="7">D40+D41</f>
        <v>0</v>
      </c>
      <c r="E39" s="64">
        <f t="shared" si="7"/>
        <v>0</v>
      </c>
    </row>
    <row r="40" spans="2:5" x14ac:dyDescent="0.25">
      <c r="B40" t="s">
        <v>431</v>
      </c>
      <c r="C40" s="4"/>
      <c r="D40" s="4"/>
      <c r="E40" s="4"/>
    </row>
    <row r="41" spans="2:5" x14ac:dyDescent="0.25">
      <c r="B41" t="s">
        <v>385</v>
      </c>
      <c r="C41" s="4"/>
      <c r="D41" s="4"/>
      <c r="E41" s="4"/>
    </row>
    <row r="42" spans="2:5" x14ac:dyDescent="0.25">
      <c r="B42" s="62" t="s">
        <v>433</v>
      </c>
      <c r="C42" s="64">
        <f>C43+C44</f>
        <v>0</v>
      </c>
      <c r="D42" s="64">
        <f t="shared" ref="D42:E42" si="8">D43+D44</f>
        <v>0</v>
      </c>
      <c r="E42" s="64">
        <f t="shared" si="8"/>
        <v>0</v>
      </c>
    </row>
    <row r="43" spans="2:5" x14ac:dyDescent="0.25">
      <c r="B43" t="s">
        <v>431</v>
      </c>
      <c r="C43" s="4"/>
      <c r="D43" s="4"/>
      <c r="E43" s="4"/>
    </row>
    <row r="44" spans="2:5" x14ac:dyDescent="0.25">
      <c r="B44" t="s">
        <v>385</v>
      </c>
      <c r="C44" s="4"/>
      <c r="D44" s="4"/>
      <c r="E44" s="4"/>
    </row>
    <row r="45" spans="2:5" x14ac:dyDescent="0.25">
      <c r="B45" t="s">
        <v>434</v>
      </c>
      <c r="C45" s="4"/>
      <c r="D45" s="4"/>
      <c r="E45" s="4"/>
    </row>
    <row r="46" spans="2:5" x14ac:dyDescent="0.25">
      <c r="B46" t="s">
        <v>435</v>
      </c>
      <c r="C46" s="4"/>
      <c r="D46" s="4"/>
      <c r="E46" s="4"/>
    </row>
    <row r="47" spans="2:5" x14ac:dyDescent="0.25">
      <c r="B47" s="2" t="s">
        <v>436</v>
      </c>
      <c r="C47" s="5">
        <f ca="1">C33+C36+C39+C42+C45+C46</f>
        <v>-175000</v>
      </c>
      <c r="D47" s="5">
        <f t="shared" ref="D47:E47" ca="1" si="9">D33+D36+D39+D42+D45+D46</f>
        <v>0</v>
      </c>
      <c r="E47" s="5">
        <f t="shared" ca="1" si="9"/>
        <v>0</v>
      </c>
    </row>
    <row r="48" spans="2:5" x14ac:dyDescent="0.25">
      <c r="B48" s="2" t="s">
        <v>437</v>
      </c>
      <c r="C48" s="4"/>
      <c r="D48" s="4"/>
      <c r="E48" s="4"/>
    </row>
    <row r="49" spans="2:5" x14ac:dyDescent="0.25">
      <c r="B49" s="62" t="s">
        <v>438</v>
      </c>
      <c r="C49" s="64">
        <f>SUM(C50:C52)</f>
        <v>106915.60703482394</v>
      </c>
      <c r="D49" s="64">
        <f t="shared" ref="D49:E49" si="10">SUM(D50:D52)</f>
        <v>-49701.53549649287</v>
      </c>
      <c r="E49" s="64">
        <f t="shared" si="10"/>
        <v>-52683.627626282512</v>
      </c>
    </row>
    <row r="50" spans="2:5" x14ac:dyDescent="0.25">
      <c r="B50" t="s">
        <v>439</v>
      </c>
      <c r="C50" s="4"/>
      <c r="D50" s="4"/>
      <c r="E50" s="4"/>
    </row>
    <row r="51" spans="2:5" x14ac:dyDescent="0.25">
      <c r="B51" t="s">
        <v>440</v>
      </c>
      <c r="C51" s="4">
        <f>IF(SP_Annuo!D56&gt;SP_Annuo!C56,SP_Annuo!D56-SP_Annuo!C56,0)</f>
        <v>106915.60703482394</v>
      </c>
      <c r="D51" s="4">
        <f>IF(SP_Annuo!E56&gt;SP_Annuo!D56,SP_Annuo!E56-SP_Annuo!D56,0)</f>
        <v>0</v>
      </c>
      <c r="E51" s="4">
        <f>IF(SP_Annuo!F56&gt;SP_Annuo!E56,SP_Annuo!F56-SP_Annuo!E56,0)</f>
        <v>0</v>
      </c>
    </row>
    <row r="52" spans="2:5" x14ac:dyDescent="0.25">
      <c r="B52" t="s">
        <v>441</v>
      </c>
      <c r="C52" s="4">
        <f>IF(SP_Annuo!C56&gt;SP_Annuo!D56,-SP_Annuo!C56+SP_Annuo!D56,0)</f>
        <v>0</v>
      </c>
      <c r="D52" s="4">
        <f>IF(SP_Annuo!D56&gt;SP_Annuo!E56,-SP_Annuo!D56+SP_Annuo!E56,0)</f>
        <v>-49701.53549649287</v>
      </c>
      <c r="E52" s="4">
        <f>IF(SP_Annuo!E56&gt;SP_Annuo!F56,-SP_Annuo!E56+SP_Annuo!F56,0)</f>
        <v>-52683.627626282512</v>
      </c>
    </row>
    <row r="53" spans="2:5" x14ac:dyDescent="0.25">
      <c r="B53" s="62" t="s">
        <v>442</v>
      </c>
      <c r="C53" s="64">
        <f>SUM(C54:C57)</f>
        <v>300000</v>
      </c>
      <c r="D53" s="64">
        <f t="shared" ref="D53:E53" ca="1" si="11">SUM(D54:D57)</f>
        <v>0</v>
      </c>
      <c r="E53" s="64">
        <f t="shared" ca="1" si="11"/>
        <v>0</v>
      </c>
    </row>
    <row r="54" spans="2:5" x14ac:dyDescent="0.25">
      <c r="B54" t="s">
        <v>443</v>
      </c>
      <c r="C54" s="4">
        <f>IF(SP_Annuo!D63+SP_Annuo!D64+SP_Annuo!D65&gt;SP_Annuo!C63+SP_Annuo!C64+SP_Annuo!C65,(SP_Annuo!D63+SP_Annuo!D64+SP_Annuo!D65)-(SP_Annuo!C63+SP_Annuo!C64+SP_Annuo!C65),0)</f>
        <v>300000</v>
      </c>
      <c r="D54" s="4">
        <f>IF(SP_Annuo!E63+SP_Annuo!E64+SP_Annuo!E65&gt;SP_Annuo!D63+SP_Annuo!D64+SP_Annuo!D65,(SP_Annuo!E63+SP_Annuo!E64+SP_Annuo!E65)-(SP_Annuo!D63+SP_Annuo!D64+SP_Annuo!D65),0)</f>
        <v>0</v>
      </c>
      <c r="E54" s="4">
        <f>IF(SP_Annuo!F63+SP_Annuo!F64+SP_Annuo!F65&gt;SP_Annuo!E63+SP_Annuo!E64+SP_Annuo!E65,(SP_Annuo!F63+SP_Annuo!F64+SP_Annuo!F65)-(SP_Annuo!E63+SP_Annuo!E64+SP_Annuo!E65),0)</f>
        <v>0</v>
      </c>
    </row>
    <row r="55" spans="2:5" x14ac:dyDescent="0.25">
      <c r="B55" t="s">
        <v>444</v>
      </c>
      <c r="C55" s="4"/>
      <c r="D55" s="4"/>
      <c r="E55" s="4"/>
    </row>
    <row r="56" spans="2:5" x14ac:dyDescent="0.25">
      <c r="B56" t="s">
        <v>445</v>
      </c>
      <c r="C56" s="4">
        <f>IF(SP_Annuo!C63+SP_Annuo!C64+SP_Annuo!C65&gt;SP_Annuo!D63+SP_Annuo!D64+SP_Annuo!D65,(SP_Annuo!D63+SP_Annuo!D64+SP_Annuo!D65)-(SP_Annuo!C63+SP_Annuo!C64+SP_Annuo!C65),0)</f>
        <v>0</v>
      </c>
      <c r="D56" s="4">
        <f>IF(SP_Annuo!D63+SP_Annuo!D64+SP_Annuo!D65&gt;SP_Annuo!E63+SP_Annuo!E64+SP_Annuo!E65,(SP_Annuo!E63+SP_Annuo!E64+SP_Annuo!E65)-(SP_Annuo!D63+SP_Annuo!D64+SP_Annuo!D65),0)</f>
        <v>0</v>
      </c>
      <c r="E56" s="4">
        <f>IF(SP_Annuo!E63+SP_Annuo!E64+SP_Annuo!E65&gt;SP_Annuo!F63+SP_Annuo!F64+SP_Annuo!F65,(SP_Annuo!F63+SP_Annuo!F64+SP_Annuo!F65)-(SP_Annuo!E63+SP_Annuo!E64+SP_Annuo!E65),0)</f>
        <v>0</v>
      </c>
    </row>
    <row r="57" spans="2:5" x14ac:dyDescent="0.25">
      <c r="B57" t="s">
        <v>446</v>
      </c>
      <c r="C57" s="4">
        <f>SP_Annuo!D69-SP_Annuo!C69-SP_Annuo!C70</f>
        <v>0</v>
      </c>
      <c r="D57" s="4">
        <f ca="1">SP_Annuo!E69-SP_Annuo!D69-SP_Annuo!D70</f>
        <v>0</v>
      </c>
      <c r="E57" s="4">
        <f ca="1">SP_Annuo!F69-SP_Annuo!E69-SP_Annuo!E70</f>
        <v>0</v>
      </c>
    </row>
    <row r="58" spans="2:5" x14ac:dyDescent="0.25">
      <c r="B58" s="2" t="s">
        <v>453</v>
      </c>
      <c r="C58" s="5">
        <f>C49+C53</f>
        <v>406915.60703482397</v>
      </c>
      <c r="D58" s="5">
        <f t="shared" ref="D58:E58" ca="1" si="12">D49+D53</f>
        <v>-49701.53549649287</v>
      </c>
      <c r="E58" s="5">
        <f t="shared" ca="1" si="12"/>
        <v>-52683.627626282512</v>
      </c>
    </row>
    <row r="59" spans="2:5" x14ac:dyDescent="0.25">
      <c r="B59" t="s">
        <v>447</v>
      </c>
      <c r="C59" s="5">
        <f ca="1">C31+C47+C58</f>
        <v>316649.4115880662</v>
      </c>
      <c r="D59" s="5">
        <f t="shared" ref="D59:E59" ca="1" si="13">D31+D47+D58</f>
        <v>-19590.257553071777</v>
      </c>
      <c r="E59" s="5">
        <f t="shared" ca="1" si="13"/>
        <v>-21879.905370175991</v>
      </c>
    </row>
    <row r="60" spans="2:5" x14ac:dyDescent="0.25">
      <c r="B60" s="2" t="s">
        <v>448</v>
      </c>
      <c r="C60" s="4"/>
      <c r="D60" s="4"/>
      <c r="E60" s="4"/>
    </row>
    <row r="61" spans="2:5" x14ac:dyDescent="0.25">
      <c r="B61" t="s">
        <v>449</v>
      </c>
      <c r="C61" s="4">
        <f>SP_Annuo!C4-SP_Annuo!C45</f>
        <v>-325000</v>
      </c>
      <c r="D61" s="4">
        <f>SP_Annuo!D4-SP_Annuo!D45</f>
        <v>-8350.5884119340335</v>
      </c>
      <c r="E61" s="4">
        <f ca="1">SP_Annuo!E4-SP_Annuo!E45</f>
        <v>-27940.845965005923</v>
      </c>
    </row>
    <row r="62" spans="2:5" x14ac:dyDescent="0.25">
      <c r="B62" s="2" t="s">
        <v>450</v>
      </c>
      <c r="C62" s="5">
        <f ca="1">C59+C60+C61</f>
        <v>-8350.5884119338007</v>
      </c>
      <c r="D62" s="5">
        <f t="shared" ref="D62:E62" ca="1" si="14">D59+D60+D61</f>
        <v>-27940.84596500581</v>
      </c>
      <c r="E62" s="5">
        <f t="shared" ca="1" si="14"/>
        <v>-49820.751335181914</v>
      </c>
    </row>
    <row r="64" spans="2:5" x14ac:dyDescent="0.25">
      <c r="C64" s="4">
        <f>SP_Annuo!D4-SP_Annuo!D45</f>
        <v>-8350.5884119340335</v>
      </c>
      <c r="D64" s="4">
        <f ca="1">SP_Annuo!E4-SP_Annuo!E45</f>
        <v>-27940.845965005923</v>
      </c>
      <c r="E64" s="4">
        <f ca="1">SP_Annuo!F4-SP_Annuo!F45</f>
        <v>-49820.751335182053</v>
      </c>
    </row>
    <row r="66" spans="3:5" x14ac:dyDescent="0.25">
      <c r="C66" s="21">
        <f ca="1">C62-C64</f>
        <v>2.3283064365386963E-10</v>
      </c>
      <c r="D66" s="21">
        <f t="shared" ref="D66:E66" ca="1" si="15">D62-D64</f>
        <v>1.127773430198431E-10</v>
      </c>
      <c r="E66" s="21">
        <f t="shared" ca="1" si="15"/>
        <v>1.3824319466948509E-10</v>
      </c>
    </row>
  </sheetData>
  <mergeCells count="1">
    <mergeCell ref="B2:B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78"/>
  <sheetViews>
    <sheetView topLeftCell="A40" workbookViewId="0">
      <selection activeCell="D56" sqref="D56"/>
    </sheetView>
  </sheetViews>
  <sheetFormatPr defaultRowHeight="15" x14ac:dyDescent="0.25"/>
  <cols>
    <col min="2" max="2" width="62" bestFit="1" customWidth="1"/>
    <col min="3" max="3" width="14.28515625" bestFit="1" customWidth="1"/>
    <col min="4" max="6" width="15.28515625" bestFit="1" customWidth="1"/>
    <col min="39" max="40" width="10.7109375" bestFit="1" customWidth="1"/>
  </cols>
  <sheetData>
    <row r="2" spans="2:40" x14ac:dyDescent="0.25">
      <c r="B2" s="2" t="s">
        <v>0</v>
      </c>
      <c r="C2" s="3">
        <f>SP!C2</f>
        <v>43100</v>
      </c>
      <c r="D2" s="3">
        <f>C2+365</f>
        <v>43465</v>
      </c>
      <c r="E2" s="3">
        <f t="shared" ref="E2" si="0">D2+365</f>
        <v>43830</v>
      </c>
      <c r="F2" s="3">
        <f>E2+366</f>
        <v>44196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2:40" x14ac:dyDescent="0.25">
      <c r="B3" s="2" t="s">
        <v>4</v>
      </c>
      <c r="C3" s="5">
        <f>C4</f>
        <v>0</v>
      </c>
      <c r="D3" s="5">
        <f t="shared" ref="D3:F3" si="1">D4</f>
        <v>0</v>
      </c>
      <c r="E3" s="5">
        <f t="shared" ca="1" si="1"/>
        <v>0</v>
      </c>
      <c r="F3" s="5">
        <f t="shared" ca="1" si="1"/>
        <v>0</v>
      </c>
    </row>
    <row r="4" spans="2:40" x14ac:dyDescent="0.25">
      <c r="B4" s="9" t="s">
        <v>174</v>
      </c>
      <c r="C4" s="4">
        <f>SP!C4</f>
        <v>0</v>
      </c>
      <c r="D4" s="4">
        <f>SP!O4</f>
        <v>0</v>
      </c>
      <c r="E4" s="4">
        <f ca="1">SP!AA4</f>
        <v>0</v>
      </c>
      <c r="F4" s="4">
        <f ca="1">SP!AM4</f>
        <v>0</v>
      </c>
    </row>
    <row r="5" spans="2:40" x14ac:dyDescent="0.25">
      <c r="B5" s="2" t="s">
        <v>5</v>
      </c>
      <c r="C5" s="5">
        <f>SUM(C6:C10)</f>
        <v>580000</v>
      </c>
      <c r="D5" s="5">
        <f ca="1">SUM(D6:D10)</f>
        <v>464818.39999999997</v>
      </c>
      <c r="E5" s="5">
        <f ca="1">SUM(E6:E10)</f>
        <v>461815.45426583115</v>
      </c>
      <c r="F5" s="5">
        <f ca="1">SUM(F6:F10)</f>
        <v>461800</v>
      </c>
    </row>
    <row r="6" spans="2:40" x14ac:dyDescent="0.25">
      <c r="B6" t="s">
        <v>175</v>
      </c>
      <c r="C6" s="4">
        <f>SP!C6</f>
        <v>550000</v>
      </c>
      <c r="D6" s="4">
        <f>SP!O6</f>
        <v>431800</v>
      </c>
      <c r="E6" s="4">
        <f>SP!AA6</f>
        <v>431800</v>
      </c>
      <c r="F6" s="4">
        <f>SP!AM6</f>
        <v>431800</v>
      </c>
    </row>
    <row r="7" spans="2:40" x14ac:dyDescent="0.25">
      <c r="B7" t="s">
        <v>176</v>
      </c>
      <c r="C7" s="4">
        <f>SP!C7</f>
        <v>5000</v>
      </c>
      <c r="D7" s="4">
        <f>SP!O7</f>
        <v>5000</v>
      </c>
      <c r="E7" s="4">
        <f>SP!AA7</f>
        <v>5000</v>
      </c>
      <c r="F7" s="4">
        <f>SP!AM7</f>
        <v>5000</v>
      </c>
    </row>
    <row r="8" spans="2:40" x14ac:dyDescent="0.25">
      <c r="B8" t="s">
        <v>177</v>
      </c>
      <c r="C8" s="4">
        <f>SP!C8</f>
        <v>10000</v>
      </c>
      <c r="D8" s="4">
        <f ca="1">SP!O8</f>
        <v>10000</v>
      </c>
      <c r="E8" s="4">
        <f ca="1">SP!AA8</f>
        <v>10015.454265831144</v>
      </c>
      <c r="F8" s="4">
        <f ca="1">SP!AM8</f>
        <v>10000</v>
      </c>
    </row>
    <row r="9" spans="2:40" x14ac:dyDescent="0.25">
      <c r="B9" t="s">
        <v>178</v>
      </c>
      <c r="C9" s="4">
        <f>SP!C9</f>
        <v>0</v>
      </c>
      <c r="D9" s="4">
        <f>SP!O9</f>
        <v>3018.3999999999651</v>
      </c>
      <c r="E9" s="4">
        <f>SP!AA9</f>
        <v>0</v>
      </c>
      <c r="F9" s="4">
        <f>SP!AM9</f>
        <v>0</v>
      </c>
    </row>
    <row r="10" spans="2:40" x14ac:dyDescent="0.25">
      <c r="B10" s="9" t="s">
        <v>179</v>
      </c>
      <c r="C10" s="4">
        <f>SP!C10</f>
        <v>15000</v>
      </c>
      <c r="D10" s="4">
        <f>SP!O10</f>
        <v>15000</v>
      </c>
      <c r="E10" s="4">
        <f>SP!AA10</f>
        <v>15000</v>
      </c>
      <c r="F10" s="4">
        <f>SP!AM10</f>
        <v>15000</v>
      </c>
    </row>
    <row r="11" spans="2:40" x14ac:dyDescent="0.25">
      <c r="B11" s="2" t="s">
        <v>7</v>
      </c>
      <c r="C11" s="5">
        <f>SUM(C12:C13)</f>
        <v>0</v>
      </c>
      <c r="D11" s="5">
        <f>SUM(D12:D13)</f>
        <v>0</v>
      </c>
      <c r="E11" s="5">
        <f t="shared" ref="E11:F11" si="2">SUM(E12:E13)</f>
        <v>0</v>
      </c>
      <c r="F11" s="5">
        <f t="shared" si="2"/>
        <v>0</v>
      </c>
    </row>
    <row r="12" spans="2:40" x14ac:dyDescent="0.25">
      <c r="B12" t="s">
        <v>180</v>
      </c>
      <c r="C12" s="4">
        <f>SP!C12</f>
        <v>0</v>
      </c>
      <c r="D12" s="4">
        <f>SP!O12</f>
        <v>0</v>
      </c>
      <c r="E12" s="4">
        <f>SP!AA12</f>
        <v>0</v>
      </c>
      <c r="F12" s="4">
        <f>SP!AM12</f>
        <v>0</v>
      </c>
    </row>
    <row r="13" spans="2:40" x14ac:dyDescent="0.25">
      <c r="B13" t="s">
        <v>181</v>
      </c>
      <c r="C13" s="4">
        <f>SP!C13</f>
        <v>0</v>
      </c>
      <c r="D13" s="4">
        <f>SP!O13</f>
        <v>0</v>
      </c>
      <c r="E13" s="4">
        <f>SP!AA13</f>
        <v>0</v>
      </c>
      <c r="F13" s="4">
        <f>SP!AM13</f>
        <v>0</v>
      </c>
    </row>
    <row r="14" spans="2:40" x14ac:dyDescent="0.25">
      <c r="B14" s="2" t="s">
        <v>16</v>
      </c>
      <c r="C14" s="5">
        <f>C3+C5+C11</f>
        <v>580000</v>
      </c>
      <c r="D14" s="5">
        <f ca="1">D3+D5+D11</f>
        <v>464818.39999999997</v>
      </c>
      <c r="E14" s="5">
        <f ca="1">E3+E5+E11</f>
        <v>461815.45426583115</v>
      </c>
      <c r="F14" s="5">
        <f ca="1">F3+F5+F11</f>
        <v>461800</v>
      </c>
    </row>
    <row r="15" spans="2:40" x14ac:dyDescent="0.25">
      <c r="B15" s="2" t="s">
        <v>222</v>
      </c>
      <c r="C15" s="5">
        <f>C16+C19-C18-C22</f>
        <v>360000</v>
      </c>
      <c r="D15" s="5">
        <f ca="1">D16+D19-D18-D22</f>
        <v>517500</v>
      </c>
      <c r="E15" s="5">
        <f ca="1">E16+E19-E18-E22</f>
        <v>500000</v>
      </c>
      <c r="F15" s="5">
        <f ca="1">F16+F19-F18-F22</f>
        <v>482500</v>
      </c>
    </row>
    <row r="16" spans="2:40" x14ac:dyDescent="0.25">
      <c r="B16" s="2" t="s">
        <v>183</v>
      </c>
      <c r="C16" s="5">
        <f>C17</f>
        <v>100000</v>
      </c>
      <c r="D16" s="5">
        <f ca="1">D17</f>
        <v>200000</v>
      </c>
      <c r="E16" s="5">
        <f t="shared" ref="E16:F16" ca="1" si="3">E17</f>
        <v>200000</v>
      </c>
      <c r="F16" s="5">
        <f t="shared" ca="1" si="3"/>
        <v>200000</v>
      </c>
    </row>
    <row r="17" spans="2:6" x14ac:dyDescent="0.25">
      <c r="B17" s="9" t="s">
        <v>184</v>
      </c>
      <c r="C17" s="4">
        <f>SP!C17</f>
        <v>100000</v>
      </c>
      <c r="D17" s="4">
        <f ca="1">SP!O17</f>
        <v>200000</v>
      </c>
      <c r="E17" s="4">
        <f ca="1">SP!AA17</f>
        <v>200000</v>
      </c>
      <c r="F17" s="4">
        <f ca="1">SP!AM17</f>
        <v>200000</v>
      </c>
    </row>
    <row r="18" spans="2:6" x14ac:dyDescent="0.25">
      <c r="B18" s="2" t="s">
        <v>185</v>
      </c>
      <c r="C18" s="5">
        <f>SP!C18</f>
        <v>40000</v>
      </c>
      <c r="D18" s="5">
        <f ca="1">SP!O18</f>
        <v>50000.000000000029</v>
      </c>
      <c r="E18" s="5">
        <f ca="1">SP!AA18</f>
        <v>60000.000000000058</v>
      </c>
      <c r="F18" s="5">
        <f ca="1">SP!AM18</f>
        <v>70000.000000000044</v>
      </c>
    </row>
    <row r="19" spans="2:6" x14ac:dyDescent="0.25">
      <c r="B19" s="2" t="s">
        <v>186</v>
      </c>
      <c r="C19" s="5">
        <f>C20+C21</f>
        <v>330000</v>
      </c>
      <c r="D19" s="5">
        <f ca="1">D20+D21</f>
        <v>405000</v>
      </c>
      <c r="E19" s="5">
        <f t="shared" ref="E19:F19" ca="1" si="4">E20+E21</f>
        <v>405000</v>
      </c>
      <c r="F19" s="5">
        <f t="shared" ca="1" si="4"/>
        <v>405000</v>
      </c>
    </row>
    <row r="20" spans="2:6" x14ac:dyDescent="0.25">
      <c r="B20" t="s">
        <v>187</v>
      </c>
      <c r="C20" s="4">
        <f>SP!C20</f>
        <v>250000</v>
      </c>
      <c r="D20" s="4">
        <f ca="1">SP!O20</f>
        <v>310000</v>
      </c>
      <c r="E20" s="4">
        <f ca="1">SP!AA20</f>
        <v>310000</v>
      </c>
      <c r="F20" s="4">
        <f ca="1">SP!AM20</f>
        <v>310000</v>
      </c>
    </row>
    <row r="21" spans="2:6" x14ac:dyDescent="0.25">
      <c r="B21" s="9" t="s">
        <v>188</v>
      </c>
      <c r="C21" s="4">
        <f>SP!C21</f>
        <v>80000</v>
      </c>
      <c r="D21" s="4">
        <f ca="1">SP!O21</f>
        <v>95000</v>
      </c>
      <c r="E21" s="4">
        <f ca="1">SP!AA21</f>
        <v>95000</v>
      </c>
      <c r="F21" s="4">
        <f ca="1">SP!AM21</f>
        <v>95000</v>
      </c>
    </row>
    <row r="22" spans="2:6" x14ac:dyDescent="0.25">
      <c r="B22" s="2" t="s">
        <v>189</v>
      </c>
      <c r="C22" s="5">
        <f>SP!C22</f>
        <v>30000</v>
      </c>
      <c r="D22" s="5">
        <f ca="1">SP!O22</f>
        <v>37500</v>
      </c>
      <c r="E22" s="5">
        <f ca="1">SP!AA22</f>
        <v>45000</v>
      </c>
      <c r="F22" s="5">
        <f ca="1">SP!AM22</f>
        <v>52500</v>
      </c>
    </row>
    <row r="23" spans="2:6" x14ac:dyDescent="0.25">
      <c r="B23" s="2" t="s">
        <v>190</v>
      </c>
      <c r="C23" s="5">
        <f>SP!C23</f>
        <v>0</v>
      </c>
      <c r="D23" s="4">
        <f>SP!O23</f>
        <v>0</v>
      </c>
      <c r="E23" s="4">
        <f>SP!AA23</f>
        <v>0</v>
      </c>
      <c r="F23" s="5">
        <f>SP!AM23</f>
        <v>0</v>
      </c>
    </row>
    <row r="24" spans="2:6" x14ac:dyDescent="0.25">
      <c r="B24" s="2" t="s">
        <v>8</v>
      </c>
      <c r="C24" s="5">
        <f>C25-C29</f>
        <v>130000</v>
      </c>
      <c r="D24" s="5">
        <f ca="1">D25-D29</f>
        <v>130000</v>
      </c>
      <c r="E24" s="5">
        <f t="shared" ref="E24:F24" ca="1" si="5">E25-E29</f>
        <v>130000</v>
      </c>
      <c r="F24" s="5">
        <f t="shared" ca="1" si="5"/>
        <v>130000</v>
      </c>
    </row>
    <row r="25" spans="2:6" x14ac:dyDescent="0.25">
      <c r="B25" s="2" t="s">
        <v>192</v>
      </c>
      <c r="C25" s="5">
        <f>C26+C27+C28</f>
        <v>150000</v>
      </c>
      <c r="D25" s="5">
        <f ca="1">D26+D27+D28</f>
        <v>150000</v>
      </c>
      <c r="E25" s="5">
        <f t="shared" ref="E25:F25" ca="1" si="6">E26+E27+E28</f>
        <v>150000</v>
      </c>
      <c r="F25" s="5">
        <f t="shared" ca="1" si="6"/>
        <v>150000</v>
      </c>
    </row>
    <row r="26" spans="2:6" x14ac:dyDescent="0.25">
      <c r="B26" s="9" t="s">
        <v>193</v>
      </c>
      <c r="C26" s="4">
        <f>SP!C26</f>
        <v>0</v>
      </c>
      <c r="D26" s="4">
        <f ca="1">SP!O26</f>
        <v>0</v>
      </c>
      <c r="E26" s="4">
        <f ca="1">SP!AA26</f>
        <v>0</v>
      </c>
      <c r="F26" s="4">
        <f ca="1">SP!AM26</f>
        <v>0</v>
      </c>
    </row>
    <row r="27" spans="2:6" x14ac:dyDescent="0.25">
      <c r="B27" s="9" t="s">
        <v>194</v>
      </c>
      <c r="C27" s="4">
        <f>SP!C27</f>
        <v>140000</v>
      </c>
      <c r="D27" s="4">
        <f ca="1">SP!O27</f>
        <v>140000</v>
      </c>
      <c r="E27" s="4">
        <f ca="1">SP!AA27</f>
        <v>140000</v>
      </c>
      <c r="F27" s="4">
        <f ca="1">SP!AM27</f>
        <v>140000</v>
      </c>
    </row>
    <row r="28" spans="2:6" x14ac:dyDescent="0.25">
      <c r="B28" s="9" t="s">
        <v>195</v>
      </c>
      <c r="C28" s="4">
        <f>SP!C28</f>
        <v>10000</v>
      </c>
      <c r="D28" s="4">
        <f ca="1">SP!O28</f>
        <v>10000</v>
      </c>
      <c r="E28" s="4">
        <f ca="1">SP!AA28</f>
        <v>10000</v>
      </c>
      <c r="F28" s="4">
        <f ca="1">SP!AM28</f>
        <v>10000</v>
      </c>
    </row>
    <row r="29" spans="2:6" x14ac:dyDescent="0.25">
      <c r="B29" s="2" t="s">
        <v>196</v>
      </c>
      <c r="C29" s="5">
        <f>SP!C29</f>
        <v>20000</v>
      </c>
      <c r="D29" s="5">
        <f ca="1">SP!O29</f>
        <v>20000</v>
      </c>
      <c r="E29" s="5">
        <f ca="1">SP!AA29</f>
        <v>20000</v>
      </c>
      <c r="F29" s="5">
        <f ca="1">SP!AM29</f>
        <v>20000</v>
      </c>
    </row>
    <row r="30" spans="2:6" x14ac:dyDescent="0.25">
      <c r="B30" s="9" t="s">
        <v>197</v>
      </c>
      <c r="C30" s="4">
        <f>SP!C30</f>
        <v>0</v>
      </c>
      <c r="D30" s="4">
        <f>SP!O30</f>
        <v>0</v>
      </c>
      <c r="E30" s="4">
        <f>SP!AA30</f>
        <v>0</v>
      </c>
      <c r="F30" s="4">
        <f>SP!AM30</f>
        <v>0</v>
      </c>
    </row>
    <row r="31" spans="2:6" x14ac:dyDescent="0.25">
      <c r="B31" s="2" t="s">
        <v>223</v>
      </c>
      <c r="C31" s="5">
        <f>SUM(C32:C33)</f>
        <v>0</v>
      </c>
      <c r="D31" s="5">
        <f>SUM(D32:D33)</f>
        <v>0</v>
      </c>
      <c r="E31" s="5">
        <f t="shared" ref="E31:F31" si="7">SUM(E32:E33)</f>
        <v>0</v>
      </c>
      <c r="F31" s="5">
        <f t="shared" si="7"/>
        <v>0</v>
      </c>
    </row>
    <row r="32" spans="2:6" x14ac:dyDescent="0.25">
      <c r="B32" s="9" t="s">
        <v>224</v>
      </c>
      <c r="C32" s="4">
        <f>SP!C32</f>
        <v>0</v>
      </c>
      <c r="D32" s="4">
        <f>SP!O32</f>
        <v>0</v>
      </c>
      <c r="E32" s="4">
        <f>SP!AA32</f>
        <v>0</v>
      </c>
      <c r="F32" s="4">
        <f>SP!AM32</f>
        <v>0</v>
      </c>
    </row>
    <row r="33" spans="2:6" x14ac:dyDescent="0.25">
      <c r="B33" s="9" t="s">
        <v>225</v>
      </c>
      <c r="C33" s="4">
        <f>SP!C33</f>
        <v>0</v>
      </c>
      <c r="D33" s="4">
        <f>SP!O33</f>
        <v>0</v>
      </c>
      <c r="E33" s="4">
        <f>SP!AA33</f>
        <v>0</v>
      </c>
      <c r="F33" s="4">
        <f>SP!AM33</f>
        <v>0</v>
      </c>
    </row>
    <row r="34" spans="2:6" x14ac:dyDescent="0.25">
      <c r="B34" s="2" t="s">
        <v>17</v>
      </c>
      <c r="C34" s="5">
        <f>C15+C24+C31</f>
        <v>490000</v>
      </c>
      <c r="D34" s="5">
        <f ca="1">D15+D24+D31</f>
        <v>647500</v>
      </c>
      <c r="E34" s="5">
        <f t="shared" ref="E34:F34" ca="1" si="8">E15+E24+E31</f>
        <v>630000</v>
      </c>
      <c r="F34" s="5">
        <f t="shared" ca="1" si="8"/>
        <v>612500</v>
      </c>
    </row>
    <row r="35" spans="2:6" x14ac:dyDescent="0.25">
      <c r="B35" s="2" t="s">
        <v>9</v>
      </c>
      <c r="C35" s="5">
        <f>C14+C34</f>
        <v>1070000</v>
      </c>
      <c r="D35" s="5">
        <f ca="1">D14+D34</f>
        <v>1112318.3999999999</v>
      </c>
      <c r="E35" s="5">
        <f t="shared" ref="E35:F35" ca="1" si="9">E14+E34</f>
        <v>1091815.454265831</v>
      </c>
      <c r="F35" s="5">
        <f t="shared" ca="1" si="9"/>
        <v>1074300</v>
      </c>
    </row>
    <row r="36" spans="2:6" x14ac:dyDescent="0.25">
      <c r="B36" s="2" t="s">
        <v>10</v>
      </c>
      <c r="C36" s="5">
        <f>SP!C36</f>
        <v>0</v>
      </c>
      <c r="D36" s="5">
        <f>SP!O36</f>
        <v>0</v>
      </c>
      <c r="E36" s="5">
        <f>SP!AA36</f>
        <v>0</v>
      </c>
      <c r="F36" s="5">
        <f>SP!AM36</f>
        <v>0</v>
      </c>
    </row>
    <row r="37" spans="2:6" x14ac:dyDescent="0.25">
      <c r="B37" s="2" t="s">
        <v>11</v>
      </c>
      <c r="C37" s="5">
        <f>SP!C37</f>
        <v>0</v>
      </c>
      <c r="D37" s="5">
        <f>SP!O37</f>
        <v>0</v>
      </c>
      <c r="E37" s="5">
        <f>SP!AA37</f>
        <v>0</v>
      </c>
      <c r="F37" s="5">
        <f>SP!AM37</f>
        <v>0</v>
      </c>
    </row>
    <row r="38" spans="2:6" x14ac:dyDescent="0.25">
      <c r="B38" s="2" t="s">
        <v>12</v>
      </c>
      <c r="C38" s="5">
        <f>SP!C38</f>
        <v>0</v>
      </c>
      <c r="D38" s="5">
        <f>SP!O38</f>
        <v>0</v>
      </c>
      <c r="E38" s="5">
        <f>SP!AA38</f>
        <v>0</v>
      </c>
      <c r="F38" s="5">
        <f>SP!AM38</f>
        <v>0</v>
      </c>
    </row>
    <row r="39" spans="2:6" x14ac:dyDescent="0.25">
      <c r="B39" s="2" t="s">
        <v>13</v>
      </c>
      <c r="C39" s="5">
        <f>SP!C39</f>
        <v>0</v>
      </c>
      <c r="D39" s="5">
        <f>SP!O39</f>
        <v>0</v>
      </c>
      <c r="E39" s="5">
        <f>SP!AA39</f>
        <v>0</v>
      </c>
      <c r="F39" s="5">
        <f>SP!AM39</f>
        <v>0</v>
      </c>
    </row>
    <row r="40" spans="2:6" x14ac:dyDescent="0.25">
      <c r="B40" s="2" t="s">
        <v>14</v>
      </c>
      <c r="C40" s="5">
        <f>SP!C40</f>
        <v>0</v>
      </c>
      <c r="D40" s="5">
        <f>SP!O40</f>
        <v>0</v>
      </c>
      <c r="E40" s="5">
        <f>SP!AA40</f>
        <v>0</v>
      </c>
      <c r="F40" s="5">
        <f>SP!AM40</f>
        <v>0</v>
      </c>
    </row>
    <row r="41" spans="2:6" x14ac:dyDescent="0.25">
      <c r="B41" s="2" t="s">
        <v>15</v>
      </c>
      <c r="C41" s="5">
        <f>SUM(C36:C40)</f>
        <v>0</v>
      </c>
      <c r="D41" s="5">
        <f>SUM(D36:D40)</f>
        <v>0</v>
      </c>
      <c r="E41" s="5">
        <f>SUM(E36:E40)</f>
        <v>0</v>
      </c>
      <c r="F41" s="5">
        <f t="shared" ref="F41" si="10">SUM(F36:F40)</f>
        <v>0</v>
      </c>
    </row>
    <row r="42" spans="2:6" x14ac:dyDescent="0.25">
      <c r="B42" s="2" t="s">
        <v>198</v>
      </c>
      <c r="C42" s="5">
        <f>C3+C5+C11+C15+C24+C31+C36+C37+C38+C39+C40</f>
        <v>1070000</v>
      </c>
      <c r="D42" s="5">
        <f ca="1">D3+D5+D11+D15+D24+D31+D36+D37+D38+D39+D40</f>
        <v>1112318.3999999999</v>
      </c>
      <c r="E42" s="5">
        <f t="shared" ref="E42:F42" ca="1" si="11">E3+E5+E11+E15+E24+E31+E36+E37+E38+E39+E40</f>
        <v>1091815.454265831</v>
      </c>
      <c r="F42" s="5">
        <f t="shared" ca="1" si="11"/>
        <v>1074300</v>
      </c>
    </row>
    <row r="43" spans="2:6" x14ac:dyDescent="0.25">
      <c r="B43" s="9"/>
      <c r="C43" s="4"/>
      <c r="D43" s="4"/>
      <c r="E43" s="4"/>
      <c r="F43" s="4"/>
    </row>
    <row r="44" spans="2:6" x14ac:dyDescent="0.25">
      <c r="B44" s="2" t="s">
        <v>18</v>
      </c>
      <c r="C44" s="5">
        <f>C45</f>
        <v>325000</v>
      </c>
      <c r="D44" s="5">
        <f>D45</f>
        <v>8350.5884119340335</v>
      </c>
      <c r="E44" s="5">
        <f t="shared" ref="E44:F44" ca="1" si="12">E45</f>
        <v>27940.845965005923</v>
      </c>
      <c r="F44" s="5">
        <f t="shared" ca="1" si="12"/>
        <v>49820.751335182053</v>
      </c>
    </row>
    <row r="45" spans="2:6" x14ac:dyDescent="0.25">
      <c r="B45" t="s">
        <v>199</v>
      </c>
      <c r="C45" s="4">
        <f>SP!C45</f>
        <v>325000</v>
      </c>
      <c r="D45" s="4">
        <f>SP!O45</f>
        <v>8350.5884119340335</v>
      </c>
      <c r="E45" s="4">
        <f ca="1">SP!AA45</f>
        <v>27940.845965005923</v>
      </c>
      <c r="F45" s="4">
        <f ca="1">SP!AM45</f>
        <v>49820.751335182053</v>
      </c>
    </row>
    <row r="46" spans="2:6" x14ac:dyDescent="0.25">
      <c r="B46" s="2" t="s">
        <v>226</v>
      </c>
      <c r="C46" s="5">
        <f>SUM(C48:C54)</f>
        <v>365000</v>
      </c>
      <c r="D46" s="5">
        <f ca="1">SUM(D48:D54)</f>
        <v>358957.39066891285</v>
      </c>
      <c r="E46" s="5">
        <f t="shared" ref="E46:F46" ca="1" si="13">SUM(E48:E54)</f>
        <v>358787.07149999996</v>
      </c>
      <c r="F46" s="5">
        <f t="shared" ca="1" si="13"/>
        <v>358199.24336214975</v>
      </c>
    </row>
    <row r="47" spans="2:6" x14ac:dyDescent="0.25">
      <c r="B47" t="s">
        <v>200</v>
      </c>
      <c r="C47" s="4">
        <f>C48+C49</f>
        <v>300000</v>
      </c>
      <c r="D47" s="4">
        <f>D48+D49</f>
        <v>287753.19999999995</v>
      </c>
      <c r="E47" s="4">
        <f t="shared" ref="E47:F47" si="14">E48+E49</f>
        <v>287753.19999999995</v>
      </c>
      <c r="F47" s="4">
        <f t="shared" si="14"/>
        <v>287753.19999999995</v>
      </c>
    </row>
    <row r="48" spans="2:6" x14ac:dyDescent="0.25">
      <c r="B48" t="s">
        <v>201</v>
      </c>
      <c r="C48" s="4">
        <f>SP!C48</f>
        <v>250000</v>
      </c>
      <c r="D48" s="4">
        <f>SP!O48</f>
        <v>237753.19999999992</v>
      </c>
      <c r="E48" s="4">
        <f>SP!AA48</f>
        <v>237753.19999999992</v>
      </c>
      <c r="F48" s="4">
        <f>SP!AM48</f>
        <v>237753.19999999992</v>
      </c>
    </row>
    <row r="49" spans="2:6" x14ac:dyDescent="0.25">
      <c r="B49" t="s">
        <v>202</v>
      </c>
      <c r="C49" s="4">
        <f>SP!C49</f>
        <v>50000</v>
      </c>
      <c r="D49" s="4">
        <f>SP!O49</f>
        <v>50000</v>
      </c>
      <c r="E49" s="4">
        <f>SP!AA49</f>
        <v>50000</v>
      </c>
      <c r="F49" s="4">
        <f>SP!AM49</f>
        <v>50000</v>
      </c>
    </row>
    <row r="50" spans="2:6" x14ac:dyDescent="0.25">
      <c r="B50" t="s">
        <v>203</v>
      </c>
      <c r="C50" s="4">
        <f>SP!C50</f>
        <v>5000</v>
      </c>
      <c r="D50" s="4">
        <f>SP!O50</f>
        <v>14250</v>
      </c>
      <c r="E50" s="4">
        <f>SP!AA50</f>
        <v>15627.071500000002</v>
      </c>
      <c r="F50" s="4">
        <f>SP!AM50</f>
        <v>15009.433577838739</v>
      </c>
    </row>
    <row r="51" spans="2:6" x14ac:dyDescent="0.25">
      <c r="B51" s="9" t="s">
        <v>204</v>
      </c>
      <c r="C51" s="4">
        <f>SP!C51</f>
        <v>12000</v>
      </c>
      <c r="D51" s="4">
        <f>SP!O51</f>
        <v>14450</v>
      </c>
      <c r="E51" s="4">
        <f>SP!AA51</f>
        <v>14450</v>
      </c>
      <c r="F51" s="4">
        <f>SP!AM51</f>
        <v>14450</v>
      </c>
    </row>
    <row r="52" spans="2:6" x14ac:dyDescent="0.25">
      <c r="B52" t="s">
        <v>205</v>
      </c>
      <c r="C52" s="4">
        <f>SP!C52</f>
        <v>10000</v>
      </c>
      <c r="D52" s="4">
        <f>SP!O52</f>
        <v>0</v>
      </c>
      <c r="E52" s="4">
        <f>SP!AA52</f>
        <v>2956.7999999999993</v>
      </c>
      <c r="F52" s="4">
        <f>SP!AM52</f>
        <v>2956.7999999999993</v>
      </c>
    </row>
    <row r="53" spans="2:6" x14ac:dyDescent="0.25">
      <c r="B53" t="s">
        <v>206</v>
      </c>
      <c r="C53" s="4">
        <f>SP!C53</f>
        <v>30000</v>
      </c>
      <c r="D53" s="4">
        <f ca="1">SP!O53</f>
        <v>34504.190668912895</v>
      </c>
      <c r="E53" s="4">
        <f ca="1">SP!AA53</f>
        <v>30000</v>
      </c>
      <c r="F53" s="4">
        <f ca="1">SP!AM53</f>
        <v>30029.809784311066</v>
      </c>
    </row>
    <row r="54" spans="2:6" x14ac:dyDescent="0.25">
      <c r="B54" s="9" t="s">
        <v>207</v>
      </c>
      <c r="C54" s="4">
        <f>SP!C54</f>
        <v>8000</v>
      </c>
      <c r="D54" s="4">
        <f>SP!O54</f>
        <v>8000</v>
      </c>
      <c r="E54" s="4">
        <f>SP!AA54</f>
        <v>8000</v>
      </c>
      <c r="F54" s="4">
        <f>SP!AM54</f>
        <v>8000</v>
      </c>
    </row>
    <row r="55" spans="2:6" x14ac:dyDescent="0.25">
      <c r="B55" s="2" t="s">
        <v>227</v>
      </c>
      <c r="C55" s="5">
        <f>SUM(C56:C60)</f>
        <v>255000</v>
      </c>
      <c r="D55" s="5">
        <f>SUM(D56:D60)</f>
        <v>318635.60703482397</v>
      </c>
      <c r="E55" s="5">
        <f t="shared" ref="E55:F55" si="15">SUM(E56:E60)</f>
        <v>275654.0715383311</v>
      </c>
      <c r="F55" s="5">
        <f t="shared" si="15"/>
        <v>229690.44391204856</v>
      </c>
    </row>
    <row r="56" spans="2:6" x14ac:dyDescent="0.25">
      <c r="B56" t="s">
        <v>221</v>
      </c>
      <c r="C56" s="4">
        <f>SP!C56</f>
        <v>150000</v>
      </c>
      <c r="D56" s="4">
        <f>SP!O56</f>
        <v>256915.60703482394</v>
      </c>
      <c r="E56" s="4">
        <f>SP!AA56</f>
        <v>207214.07153833107</v>
      </c>
      <c r="F56" s="4">
        <f>SP!AM56</f>
        <v>154530.44391204856</v>
      </c>
    </row>
    <row r="57" spans="2:6" x14ac:dyDescent="0.25">
      <c r="B57" t="s">
        <v>220</v>
      </c>
      <c r="C57" s="4">
        <f>SP!C57</f>
        <v>0</v>
      </c>
      <c r="D57" s="4">
        <f>SP!O57</f>
        <v>0</v>
      </c>
      <c r="E57" s="4">
        <f>SP!AA57</f>
        <v>0</v>
      </c>
      <c r="F57" s="4">
        <f>SP!AM57</f>
        <v>0</v>
      </c>
    </row>
    <row r="58" spans="2:6" x14ac:dyDescent="0.25">
      <c r="B58" t="s">
        <v>208</v>
      </c>
      <c r="C58" s="4">
        <f>SP!C58</f>
        <v>100000</v>
      </c>
      <c r="D58" s="4">
        <f>SP!O58</f>
        <v>56720</v>
      </c>
      <c r="E58" s="4">
        <f>SP!AA58</f>
        <v>63440</v>
      </c>
      <c r="F58" s="4">
        <f>SP!AM58</f>
        <v>70160</v>
      </c>
    </row>
    <row r="59" spans="2:6" x14ac:dyDescent="0.25">
      <c r="B59" t="s">
        <v>209</v>
      </c>
      <c r="C59" s="4">
        <f>SP!C59</f>
        <v>0</v>
      </c>
      <c r="D59" s="4">
        <f>SP!O59</f>
        <v>0</v>
      </c>
      <c r="E59" s="4">
        <f>SP!AA59</f>
        <v>0</v>
      </c>
      <c r="F59" s="4">
        <f>SP!AM59</f>
        <v>0</v>
      </c>
    </row>
    <row r="60" spans="2:6" x14ac:dyDescent="0.25">
      <c r="B60" t="s">
        <v>210</v>
      </c>
      <c r="C60" s="4">
        <f>SP!C60</f>
        <v>5000</v>
      </c>
      <c r="D60" s="4">
        <f>SP!O60</f>
        <v>5000</v>
      </c>
      <c r="E60" s="4">
        <f>SP!AA60</f>
        <v>5000</v>
      </c>
      <c r="F60" s="4">
        <f>SP!AM60</f>
        <v>5000</v>
      </c>
    </row>
    <row r="61" spans="2:6" x14ac:dyDescent="0.25">
      <c r="B61" s="2" t="s">
        <v>19</v>
      </c>
      <c r="C61" s="5">
        <f>C44+C46+C55</f>
        <v>945000</v>
      </c>
      <c r="D61" s="5">
        <f ca="1">D44+D46+D55</f>
        <v>685943.58611567086</v>
      </c>
      <c r="E61" s="5">
        <f t="shared" ref="E61:F61" ca="1" si="16">E44+E46+E55</f>
        <v>662381.98900333699</v>
      </c>
      <c r="F61" s="5">
        <f t="shared" ca="1" si="16"/>
        <v>637710.43860938039</v>
      </c>
    </row>
    <row r="62" spans="2:6" x14ac:dyDescent="0.25">
      <c r="B62" s="2" t="s">
        <v>219</v>
      </c>
      <c r="C62" s="5">
        <f>C63+C64+C66+C67+C68+C69+C70</f>
        <v>125000</v>
      </c>
      <c r="D62" s="5">
        <f ca="1">D63+D64+D66+D67+D68+D69+D70</f>
        <v>426374.81388432934</v>
      </c>
      <c r="E62" s="5">
        <f t="shared" ref="E62:F62" ca="1" si="17">E63+E64+E66+E67+E68+E69+E70</f>
        <v>429433.46526249452</v>
      </c>
      <c r="F62" s="5">
        <f t="shared" ca="1" si="17"/>
        <v>436589.56139062007</v>
      </c>
    </row>
    <row r="63" spans="2:6" x14ac:dyDescent="0.25">
      <c r="B63" t="s">
        <v>211</v>
      </c>
      <c r="C63" s="4">
        <f>SP!C63</f>
        <v>100000</v>
      </c>
      <c r="D63" s="4">
        <f>SP!O63</f>
        <v>400000</v>
      </c>
      <c r="E63" s="4">
        <f>SP!AA63</f>
        <v>400000</v>
      </c>
      <c r="F63" s="4">
        <f>SP!AM63</f>
        <v>400000</v>
      </c>
    </row>
    <row r="64" spans="2:6" x14ac:dyDescent="0.25">
      <c r="B64" s="9" t="s">
        <v>212</v>
      </c>
      <c r="C64" s="4">
        <f>SP!C64</f>
        <v>5000</v>
      </c>
      <c r="D64" s="4">
        <f>SP!O64</f>
        <v>5000</v>
      </c>
      <c r="E64" s="4">
        <f>SP!AA64</f>
        <v>5000</v>
      </c>
      <c r="F64" s="4">
        <f>SP!AM64</f>
        <v>5000</v>
      </c>
    </row>
    <row r="65" spans="2:6" x14ac:dyDescent="0.25">
      <c r="B65" s="9" t="s">
        <v>213</v>
      </c>
      <c r="C65" s="4">
        <f>C66+C67+C68</f>
        <v>5000</v>
      </c>
      <c r="D65" s="4">
        <f t="shared" ref="D65:F65" si="18">D66+D67+D68</f>
        <v>5000</v>
      </c>
      <c r="E65" s="4">
        <f t="shared" si="18"/>
        <v>5000</v>
      </c>
      <c r="F65" s="4">
        <f t="shared" si="18"/>
        <v>5000</v>
      </c>
    </row>
    <row r="66" spans="2:6" x14ac:dyDescent="0.25">
      <c r="B66" s="9" t="s">
        <v>214</v>
      </c>
      <c r="C66" s="4">
        <f>SP!C66</f>
        <v>0</v>
      </c>
      <c r="D66" s="4">
        <f>SP!O66</f>
        <v>0</v>
      </c>
      <c r="E66" s="4">
        <f>SP!AA66</f>
        <v>0</v>
      </c>
      <c r="F66" s="4">
        <f>SP!AM66</f>
        <v>0</v>
      </c>
    </row>
    <row r="67" spans="2:6" x14ac:dyDescent="0.25">
      <c r="B67" t="s">
        <v>215</v>
      </c>
      <c r="C67" s="4">
        <f>SP!C67</f>
        <v>5000</v>
      </c>
      <c r="D67" s="4">
        <f>SP!O67</f>
        <v>5000</v>
      </c>
      <c r="E67" s="4">
        <f>SP!AA67</f>
        <v>5000</v>
      </c>
      <c r="F67" s="4">
        <f>SP!AM67</f>
        <v>5000</v>
      </c>
    </row>
    <row r="68" spans="2:6" x14ac:dyDescent="0.25">
      <c r="B68" t="s">
        <v>216</v>
      </c>
      <c r="C68" s="4">
        <f>SP!C68</f>
        <v>0</v>
      </c>
      <c r="D68" s="4">
        <f>SP!O68</f>
        <v>0</v>
      </c>
      <c r="E68" s="4">
        <f>SP!AA68</f>
        <v>0</v>
      </c>
      <c r="F68" s="4">
        <f>SP!AM68</f>
        <v>0</v>
      </c>
    </row>
    <row r="69" spans="2:6" x14ac:dyDescent="0.25">
      <c r="B69" t="s">
        <v>217</v>
      </c>
      <c r="C69" s="4">
        <f>SP!C69</f>
        <v>10000</v>
      </c>
      <c r="D69" s="4">
        <f>C69+C70-SUM('Modulo Capitale Sociale'!C15:N15)</f>
        <v>15000</v>
      </c>
      <c r="E69" s="4">
        <f ca="1">D69+D70-SUM('Modulo Capitale Sociale'!O15:Z15)</f>
        <v>16374.81388432936</v>
      </c>
      <c r="F69" s="4">
        <f ca="1">E69+E70-SUM('Modulo Capitale Sociale'!AA15:AL15)</f>
        <v>19433.465262494519</v>
      </c>
    </row>
    <row r="70" spans="2:6" x14ac:dyDescent="0.25">
      <c r="B70" t="s">
        <v>218</v>
      </c>
      <c r="C70" s="4">
        <f>SP!C70</f>
        <v>5000</v>
      </c>
      <c r="D70" s="4">
        <f ca="1">CE_Annuo!C75</f>
        <v>1374.81388432936</v>
      </c>
      <c r="E70" s="4">
        <f ca="1">CE_Annuo!D75</f>
        <v>3058.6513781651583</v>
      </c>
      <c r="F70" s="4">
        <f ca="1">CE_Annuo!E75</f>
        <v>7156.0961281255695</v>
      </c>
    </row>
    <row r="71" spans="2:6" x14ac:dyDescent="0.25">
      <c r="B71" s="2" t="s">
        <v>20</v>
      </c>
      <c r="C71" s="5">
        <f>SP!C71</f>
        <v>0</v>
      </c>
      <c r="D71" s="4">
        <f>SP!O71</f>
        <v>0</v>
      </c>
      <c r="E71" s="4">
        <f>SP!AA71</f>
        <v>0</v>
      </c>
      <c r="F71" s="4">
        <f>SP!AM71</f>
        <v>0</v>
      </c>
    </row>
    <row r="72" spans="2:6" x14ac:dyDescent="0.25">
      <c r="B72" s="2" t="s">
        <v>21</v>
      </c>
      <c r="C72" s="5">
        <f>SP!C72</f>
        <v>0</v>
      </c>
      <c r="D72" s="4">
        <f>SP!O72</f>
        <v>0</v>
      </c>
      <c r="E72" s="4">
        <f>SP!AA72</f>
        <v>0</v>
      </c>
      <c r="F72" s="4">
        <f>SP!AM72</f>
        <v>0</v>
      </c>
    </row>
    <row r="73" spans="2:6" x14ac:dyDescent="0.25">
      <c r="B73" s="2" t="s">
        <v>22</v>
      </c>
      <c r="C73" s="5">
        <f>SP!C73</f>
        <v>0</v>
      </c>
      <c r="D73" s="4">
        <f>SP!O73</f>
        <v>0</v>
      </c>
      <c r="E73" s="4">
        <f>SP!AA73</f>
        <v>0</v>
      </c>
      <c r="F73" s="4">
        <f>SP!AM73</f>
        <v>0</v>
      </c>
    </row>
    <row r="74" spans="2:6" x14ac:dyDescent="0.25">
      <c r="B74" s="2" t="s">
        <v>23</v>
      </c>
      <c r="C74" s="5">
        <f>SP!C74</f>
        <v>0</v>
      </c>
      <c r="D74" s="4">
        <f>SP!O74</f>
        <v>0</v>
      </c>
      <c r="E74" s="4">
        <f>SP!AA74</f>
        <v>0</v>
      </c>
      <c r="F74" s="4">
        <f>SP!AM74</f>
        <v>0</v>
      </c>
    </row>
    <row r="75" spans="2:6" x14ac:dyDescent="0.25">
      <c r="B75" s="2" t="s">
        <v>24</v>
      </c>
      <c r="C75" s="5">
        <f>SUM(C71:C74)</f>
        <v>0</v>
      </c>
      <c r="D75" s="5">
        <f>SUM(D71:D74)</f>
        <v>0</v>
      </c>
      <c r="E75" s="5">
        <f>SUM(E71:E74)</f>
        <v>0</v>
      </c>
      <c r="F75" s="5">
        <f t="shared" ref="F75" si="19">SUM(F71:F74)</f>
        <v>0</v>
      </c>
    </row>
    <row r="76" spans="2:6" x14ac:dyDescent="0.25">
      <c r="B76" s="2" t="s">
        <v>25</v>
      </c>
      <c r="C76" s="5">
        <f>C44+C46+C55+C62+C71+C72+C73+C74</f>
        <v>1070000</v>
      </c>
      <c r="D76" s="5">
        <f ca="1">D44+D46+D55+D62+D71+D72+D73+D74</f>
        <v>1112318.4000000001</v>
      </c>
      <c r="E76" s="5">
        <f t="shared" ref="E76:F76" ca="1" si="20">E44+E46+E55+E62+E71+E72+E73+E74</f>
        <v>1091815.4542658315</v>
      </c>
      <c r="F76" s="5">
        <f t="shared" ca="1" si="20"/>
        <v>1074300.0000000005</v>
      </c>
    </row>
    <row r="78" spans="2:6" x14ac:dyDescent="0.25">
      <c r="B78" s="2" t="s">
        <v>26</v>
      </c>
      <c r="C78" s="21">
        <f>C42-C76</f>
        <v>0</v>
      </c>
      <c r="D78" s="21">
        <f t="shared" ref="D78:F78" ca="1" si="21">D42-D76</f>
        <v>0</v>
      </c>
      <c r="E78" s="21">
        <f t="shared" ca="1" si="21"/>
        <v>0</v>
      </c>
      <c r="F78" s="21">
        <f t="shared" ca="1" si="21"/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5"/>
  <sheetViews>
    <sheetView topLeftCell="A49" workbookViewId="0">
      <selection activeCell="C67" sqref="C67"/>
    </sheetView>
  </sheetViews>
  <sheetFormatPr defaultRowHeight="15" x14ac:dyDescent="0.25"/>
  <cols>
    <col min="2" max="2" width="69" bestFit="1" customWidth="1"/>
    <col min="3" max="5" width="14.28515625" bestFit="1" customWidth="1"/>
  </cols>
  <sheetData>
    <row r="2" spans="2:5" x14ac:dyDescent="0.25">
      <c r="B2" s="2" t="s">
        <v>1</v>
      </c>
      <c r="C2" s="3">
        <f>SP_Annuo!D2</f>
        <v>43465</v>
      </c>
      <c r="D2" s="3">
        <f>SP_Annuo!E2</f>
        <v>43830</v>
      </c>
      <c r="E2" s="3">
        <f>SP_Annuo!F2</f>
        <v>44196</v>
      </c>
    </row>
    <row r="3" spans="2:5" x14ac:dyDescent="0.25">
      <c r="B3" s="1" t="s">
        <v>228</v>
      </c>
      <c r="C3" s="4"/>
      <c r="D3" s="4"/>
      <c r="E3" s="4"/>
    </row>
    <row r="4" spans="2:5" x14ac:dyDescent="0.25">
      <c r="B4" t="s">
        <v>229</v>
      </c>
      <c r="C4" s="4">
        <f>SUM(CE!C4:N4)</f>
        <v>1740000</v>
      </c>
      <c r="D4" s="4">
        <f>SUM(CE!O4:Z4)</f>
        <v>1740000</v>
      </c>
      <c r="E4" s="4">
        <f>SUM(CE!AA4:AL4)</f>
        <v>1740000</v>
      </c>
    </row>
    <row r="5" spans="2:5" x14ac:dyDescent="0.25">
      <c r="B5" t="s">
        <v>230</v>
      </c>
      <c r="C5" s="4"/>
      <c r="D5" s="4"/>
      <c r="E5" s="4"/>
    </row>
    <row r="6" spans="2:5" x14ac:dyDescent="0.25">
      <c r="B6" s="2" t="s">
        <v>231</v>
      </c>
      <c r="C6" s="5">
        <f>C3+C4+C5</f>
        <v>1740000</v>
      </c>
      <c r="D6" s="5">
        <f t="shared" ref="D6:E6" si="0">D3+D4+D5</f>
        <v>1740000</v>
      </c>
      <c r="E6" s="5">
        <f t="shared" si="0"/>
        <v>1740000</v>
      </c>
    </row>
    <row r="7" spans="2:5" x14ac:dyDescent="0.25">
      <c r="B7" s="2"/>
      <c r="C7" s="4"/>
      <c r="D7" s="4"/>
      <c r="E7" s="4"/>
    </row>
    <row r="8" spans="2:5" x14ac:dyDescent="0.25">
      <c r="B8" t="s">
        <v>232</v>
      </c>
      <c r="C8" s="4"/>
      <c r="D8" s="4"/>
      <c r="E8" s="4"/>
    </row>
    <row r="9" spans="2:5" x14ac:dyDescent="0.25">
      <c r="B9" t="s">
        <v>233</v>
      </c>
      <c r="C9" s="4">
        <f>SUM(CE!C9:N9)</f>
        <v>258000</v>
      </c>
      <c r="D9" s="4">
        <f>SUM(CE!O9:Z9)</f>
        <v>258000</v>
      </c>
      <c r="E9" s="4">
        <f>SUM(CE!AA9:AL9)</f>
        <v>258000</v>
      </c>
    </row>
    <row r="10" spans="2:5" x14ac:dyDescent="0.25">
      <c r="B10" t="s">
        <v>234</v>
      </c>
      <c r="C10" s="4"/>
      <c r="D10" s="4"/>
      <c r="E10" s="4"/>
    </row>
    <row r="11" spans="2:5" x14ac:dyDescent="0.25">
      <c r="B11" s="2" t="s">
        <v>235</v>
      </c>
      <c r="C11" s="5">
        <f>C8+C9+C10</f>
        <v>258000</v>
      </c>
      <c r="D11" s="5">
        <f t="shared" ref="D11:E11" si="1">D8+D9+D10</f>
        <v>258000</v>
      </c>
      <c r="E11" s="5">
        <f t="shared" si="1"/>
        <v>258000</v>
      </c>
    </row>
    <row r="12" spans="2:5" x14ac:dyDescent="0.25">
      <c r="C12" s="4"/>
      <c r="D12" s="4"/>
      <c r="E12" s="4"/>
    </row>
    <row r="13" spans="2:5" x14ac:dyDescent="0.25">
      <c r="B13" s="2" t="s">
        <v>236</v>
      </c>
      <c r="C13" s="5">
        <f>C6-C11</f>
        <v>1482000</v>
      </c>
      <c r="D13" s="5">
        <f t="shared" ref="D13:E13" si="2">D6-D11</f>
        <v>1482000</v>
      </c>
      <c r="E13" s="5">
        <f t="shared" si="2"/>
        <v>1482000</v>
      </c>
    </row>
    <row r="14" spans="2:5" x14ac:dyDescent="0.25">
      <c r="C14" s="4"/>
      <c r="D14" s="4"/>
      <c r="E14" s="4"/>
    </row>
    <row r="15" spans="2:5" x14ac:dyDescent="0.25">
      <c r="B15" t="s">
        <v>264</v>
      </c>
      <c r="C15" s="4">
        <f>SUM(CE!C15:N15)</f>
        <v>435000</v>
      </c>
      <c r="D15" s="4">
        <f>SUM(CE!O15:Z15)</f>
        <v>435000</v>
      </c>
      <c r="E15" s="4">
        <f>SUM(CE!AA15:AL15)</f>
        <v>435000</v>
      </c>
    </row>
    <row r="16" spans="2:5" x14ac:dyDescent="0.25">
      <c r="B16" t="s">
        <v>265</v>
      </c>
      <c r="C16" s="4">
        <f>SUM(CE!C16:N16)</f>
        <v>435000</v>
      </c>
      <c r="D16" s="4">
        <f>SUM(CE!O16:Z16)</f>
        <v>435000</v>
      </c>
      <c r="E16" s="4">
        <f>SUM(CE!AA16:AL16)</f>
        <v>435000</v>
      </c>
    </row>
    <row r="17" spans="2:5" x14ac:dyDescent="0.25">
      <c r="B17" t="s">
        <v>266</v>
      </c>
      <c r="C17" s="4">
        <f>SUM(CE!C17:N17)</f>
        <v>435000</v>
      </c>
      <c r="D17" s="4">
        <f>SUM(CE!O17:Z17)</f>
        <v>435000</v>
      </c>
      <c r="E17" s="4">
        <f>SUM(CE!AA17:AL17)</f>
        <v>435000</v>
      </c>
    </row>
    <row r="18" spans="2:5" x14ac:dyDescent="0.25">
      <c r="B18" s="2" t="s">
        <v>237</v>
      </c>
      <c r="C18" s="5">
        <f>C15+C16+C17</f>
        <v>1305000</v>
      </c>
      <c r="D18" s="5">
        <f t="shared" ref="D18:E18" si="3">D15+D16+D17</f>
        <v>1305000</v>
      </c>
      <c r="E18" s="5">
        <f t="shared" si="3"/>
        <v>1305000</v>
      </c>
    </row>
    <row r="19" spans="2:5" x14ac:dyDescent="0.25">
      <c r="C19" s="4"/>
      <c r="D19" s="4"/>
      <c r="E19" s="4"/>
    </row>
    <row r="20" spans="2:5" x14ac:dyDescent="0.25">
      <c r="B20" t="s">
        <v>267</v>
      </c>
      <c r="C20" s="4">
        <f>SUM(CE!C20:N20)</f>
        <v>6000</v>
      </c>
      <c r="D20" s="4">
        <f>SUM(CE!O20:Z20)</f>
        <v>6000</v>
      </c>
      <c r="E20" s="4">
        <f>SUM(CE!AA20:AL20)</f>
        <v>6000</v>
      </c>
    </row>
    <row r="21" spans="2:5" x14ac:dyDescent="0.25">
      <c r="B21" t="s">
        <v>268</v>
      </c>
      <c r="C21" s="4">
        <f>SUM(CE!C21:N21)</f>
        <v>1200</v>
      </c>
      <c r="D21" s="4">
        <f>SUM(CE!O21:Z21)</f>
        <v>1200</v>
      </c>
      <c r="E21" s="4">
        <f>SUM(CE!AA21:AL21)</f>
        <v>1200</v>
      </c>
    </row>
    <row r="22" spans="2:5" x14ac:dyDescent="0.25">
      <c r="B22" t="s">
        <v>269</v>
      </c>
      <c r="C22" s="4">
        <f>SUM(CE!C22:N22)</f>
        <v>0</v>
      </c>
      <c r="D22" s="4">
        <f>SUM(CE!O22:Z22)</f>
        <v>0</v>
      </c>
      <c r="E22" s="4">
        <f>SUM(CE!AA22:AL22)</f>
        <v>0</v>
      </c>
    </row>
    <row r="23" spans="2:5" x14ac:dyDescent="0.25">
      <c r="B23" s="9" t="s">
        <v>270</v>
      </c>
      <c r="C23" s="4">
        <f>SUM(CE!C23:N23)</f>
        <v>1800</v>
      </c>
      <c r="D23" s="4">
        <f>SUM(CE!O23:Z23)</f>
        <v>1800</v>
      </c>
      <c r="E23" s="4">
        <f>SUM(CE!AA23:AL23)</f>
        <v>1800</v>
      </c>
    </row>
    <row r="24" spans="2:5" x14ac:dyDescent="0.25">
      <c r="B24" t="s">
        <v>271</v>
      </c>
      <c r="C24" s="4">
        <f>SUM(CE!C24:N24)</f>
        <v>1200</v>
      </c>
      <c r="D24" s="4">
        <f>SUM(CE!O24:Z24)</f>
        <v>1200</v>
      </c>
      <c r="E24" s="4">
        <f>SUM(CE!AA24:AL24)</f>
        <v>1200</v>
      </c>
    </row>
    <row r="25" spans="2:5" x14ac:dyDescent="0.25">
      <c r="B25" t="s">
        <v>272</v>
      </c>
      <c r="C25" s="4">
        <f>SUM(CE!C25:N25)</f>
        <v>0</v>
      </c>
      <c r="D25" s="4">
        <f>SUM(CE!O25:Z25)</f>
        <v>0</v>
      </c>
      <c r="E25" s="4">
        <f>SUM(CE!AA25:AL25)</f>
        <v>0</v>
      </c>
    </row>
    <row r="26" spans="2:5" x14ac:dyDescent="0.25">
      <c r="B26" t="s">
        <v>273</v>
      </c>
      <c r="C26" s="4">
        <f>SUM(CE!C26:N26)</f>
        <v>1440</v>
      </c>
      <c r="D26" s="4">
        <f>SUM(CE!O26:Z26)</f>
        <v>1440</v>
      </c>
      <c r="E26" s="4">
        <f>SUM(CE!AA26:AL26)</f>
        <v>1440</v>
      </c>
    </row>
    <row r="27" spans="2:5" x14ac:dyDescent="0.25">
      <c r="B27" t="s">
        <v>274</v>
      </c>
      <c r="C27" s="4">
        <f>SUM(CE!C27:N27)</f>
        <v>360</v>
      </c>
      <c r="D27" s="4">
        <f>SUM(CE!O27:Z27)</f>
        <v>360</v>
      </c>
      <c r="E27" s="4">
        <f>SUM(CE!AA27:AL27)</f>
        <v>360</v>
      </c>
    </row>
    <row r="28" spans="2:5" x14ac:dyDescent="0.25">
      <c r="B28" s="9" t="s">
        <v>268</v>
      </c>
      <c r="C28" s="4">
        <f>SUM(CE!C28:N28)</f>
        <v>0</v>
      </c>
      <c r="D28" s="4">
        <f>SUM(CE!O28:Z28)</f>
        <v>0</v>
      </c>
      <c r="E28" s="4">
        <f>SUM(CE!AA28:AL28)</f>
        <v>0</v>
      </c>
    </row>
    <row r="29" spans="2:5" x14ac:dyDescent="0.25">
      <c r="B29" t="s">
        <v>275</v>
      </c>
      <c r="C29" s="4">
        <f>SUM(CE!C29:N29)</f>
        <v>240</v>
      </c>
      <c r="D29" s="4">
        <f>SUM(CE!O29:Z29)</f>
        <v>240</v>
      </c>
      <c r="E29" s="4">
        <f>SUM(CE!AA29:AL29)</f>
        <v>240</v>
      </c>
    </row>
    <row r="30" spans="2:5" x14ac:dyDescent="0.25">
      <c r="B30" s="9" t="s">
        <v>276</v>
      </c>
      <c r="C30" s="4">
        <f>SUM(CE!C30:N30)</f>
        <v>0</v>
      </c>
      <c r="D30" s="4">
        <f>SUM(CE!O30:Z30)</f>
        <v>0</v>
      </c>
      <c r="E30" s="4">
        <f>SUM(CE!AA30:AL30)</f>
        <v>0</v>
      </c>
    </row>
    <row r="31" spans="2:5" x14ac:dyDescent="0.25">
      <c r="B31" t="s">
        <v>277</v>
      </c>
      <c r="C31" s="4">
        <f>SUM(CE!C31:N31)</f>
        <v>1800</v>
      </c>
      <c r="D31" s="4">
        <f>SUM(CE!O31:Z31)</f>
        <v>1800</v>
      </c>
      <c r="E31" s="4">
        <f>SUM(CE!AA31:AL31)</f>
        <v>1800</v>
      </c>
    </row>
    <row r="32" spans="2:5" x14ac:dyDescent="0.25">
      <c r="B32" t="s">
        <v>278</v>
      </c>
      <c r="C32" s="4">
        <f>SUM(CE!C32:N32)</f>
        <v>0</v>
      </c>
      <c r="D32" s="4">
        <f>SUM(CE!O32:Z32)</f>
        <v>0</v>
      </c>
      <c r="E32" s="4">
        <f>SUM(CE!AA32:AL32)</f>
        <v>0</v>
      </c>
    </row>
    <row r="33" spans="2:5" x14ac:dyDescent="0.25">
      <c r="B33" t="s">
        <v>279</v>
      </c>
      <c r="C33" s="4">
        <f>SUM(CE!C33:N33)</f>
        <v>120</v>
      </c>
      <c r="D33" s="4">
        <f>SUM(CE!O33:Z33)</f>
        <v>120</v>
      </c>
      <c r="E33" s="4">
        <f>SUM(CE!AA33:AL33)</f>
        <v>120</v>
      </c>
    </row>
    <row r="34" spans="2:5" x14ac:dyDescent="0.25">
      <c r="B34" t="s">
        <v>280</v>
      </c>
      <c r="C34" s="4">
        <f>SUM(CE!C34:N34)</f>
        <v>0</v>
      </c>
      <c r="D34" s="4">
        <f>SUM(CE!O34:Z34)</f>
        <v>0</v>
      </c>
      <c r="E34" s="4">
        <f>SUM(CE!AA34:AL34)</f>
        <v>0</v>
      </c>
    </row>
    <row r="35" spans="2:5" x14ac:dyDescent="0.25">
      <c r="B35" s="9" t="s">
        <v>281</v>
      </c>
      <c r="C35" s="4">
        <f>SUM(CE!C35:N35)</f>
        <v>0</v>
      </c>
      <c r="D35" s="4">
        <f>SUM(CE!O35:Z35)</f>
        <v>0</v>
      </c>
      <c r="E35" s="4">
        <f>SUM(CE!AA35:AL35)</f>
        <v>0</v>
      </c>
    </row>
    <row r="36" spans="2:5" x14ac:dyDescent="0.25">
      <c r="B36" t="s">
        <v>282</v>
      </c>
      <c r="C36" s="4">
        <f>SUM(CE!C36:N36)</f>
        <v>12000</v>
      </c>
      <c r="D36" s="4">
        <f>SUM(CE!O36:Z36)</f>
        <v>12000</v>
      </c>
      <c r="E36" s="4">
        <f>SUM(CE!AA36:AL36)</f>
        <v>12000</v>
      </c>
    </row>
    <row r="37" spans="2:5" x14ac:dyDescent="0.25">
      <c r="B37" s="9" t="s">
        <v>283</v>
      </c>
      <c r="C37" s="4">
        <f>SUM(CE!C37:N37)</f>
        <v>1200</v>
      </c>
      <c r="D37" s="4">
        <f>SUM(CE!O37:Z37)</f>
        <v>1200</v>
      </c>
      <c r="E37" s="4">
        <f>SUM(CE!AA37:AL37)</f>
        <v>1200</v>
      </c>
    </row>
    <row r="38" spans="2:5" x14ac:dyDescent="0.25">
      <c r="B38" t="s">
        <v>284</v>
      </c>
      <c r="C38" s="4">
        <f>SUM(CE!C38:N38)</f>
        <v>360</v>
      </c>
      <c r="D38" s="4">
        <f>SUM(CE!O38:Z38)</f>
        <v>360</v>
      </c>
      <c r="E38" s="4">
        <f>SUM(CE!AA38:AL38)</f>
        <v>360</v>
      </c>
    </row>
    <row r="39" spans="2:5" x14ac:dyDescent="0.25">
      <c r="B39" s="9" t="s">
        <v>285</v>
      </c>
      <c r="C39" s="4">
        <f>SUM(CE!C39:N39)</f>
        <v>0</v>
      </c>
      <c r="D39" s="4">
        <f>SUM(CE!O39:Z39)</f>
        <v>0</v>
      </c>
      <c r="E39" s="4">
        <f>SUM(CE!AA39:AL39)</f>
        <v>0</v>
      </c>
    </row>
    <row r="40" spans="2:5" x14ac:dyDescent="0.25">
      <c r="B40" t="s">
        <v>238</v>
      </c>
      <c r="C40" s="4">
        <f>SUM(CE!C40:N40)</f>
        <v>0</v>
      </c>
      <c r="D40" s="4">
        <f>SUM(CE!O40:Z40)</f>
        <v>0</v>
      </c>
      <c r="E40" s="4">
        <f>SUM(CE!AA40:AL40)</f>
        <v>0</v>
      </c>
    </row>
    <row r="41" spans="2:5" x14ac:dyDescent="0.25">
      <c r="B41" s="2" t="s">
        <v>239</v>
      </c>
      <c r="C41" s="5">
        <f>SUM(C20:C40)</f>
        <v>27720</v>
      </c>
      <c r="D41" s="5">
        <f t="shared" ref="D41:E41" si="4">SUM(D20:D40)</f>
        <v>27720</v>
      </c>
      <c r="E41" s="5">
        <f t="shared" si="4"/>
        <v>27720</v>
      </c>
    </row>
    <row r="42" spans="2:5" x14ac:dyDescent="0.25">
      <c r="C42" s="4"/>
      <c r="D42" s="4"/>
      <c r="E42" s="4"/>
    </row>
    <row r="43" spans="2:5" x14ac:dyDescent="0.25">
      <c r="B43" s="9" t="s">
        <v>240</v>
      </c>
      <c r="C43" s="4">
        <f>SUM(CE!C43:N43)</f>
        <v>113400</v>
      </c>
      <c r="D43" s="4">
        <f>SUM(CE!O43:Z43)</f>
        <v>113400</v>
      </c>
      <c r="E43" s="4">
        <f>SUM(CE!AA43:AL43)</f>
        <v>113400</v>
      </c>
    </row>
    <row r="44" spans="2:5" x14ac:dyDescent="0.25">
      <c r="B44" t="s">
        <v>241</v>
      </c>
      <c r="C44" s="4">
        <f>SUM(CE!C44:N44)</f>
        <v>6720</v>
      </c>
      <c r="D44" s="4">
        <f>SUM(CE!O44:Z44)</f>
        <v>6720</v>
      </c>
      <c r="E44" s="4">
        <f>SUM(CE!AA44:AL44)</f>
        <v>6720</v>
      </c>
    </row>
    <row r="45" spans="2:5" x14ac:dyDescent="0.25">
      <c r="B45" s="2" t="s">
        <v>242</v>
      </c>
      <c r="C45" s="5">
        <f>C43+C44</f>
        <v>120120</v>
      </c>
      <c r="D45" s="5">
        <f t="shared" ref="D45:E45" si="5">D43+D44</f>
        <v>120120</v>
      </c>
      <c r="E45" s="5">
        <f t="shared" si="5"/>
        <v>120120</v>
      </c>
    </row>
    <row r="46" spans="2:5" x14ac:dyDescent="0.25">
      <c r="C46" s="4"/>
      <c r="D46" s="4"/>
      <c r="E46" s="4"/>
    </row>
    <row r="47" spans="2:5" x14ac:dyDescent="0.25">
      <c r="B47" s="2" t="s">
        <v>243</v>
      </c>
      <c r="C47" s="5">
        <f>C13-C18-C41-C45</f>
        <v>29160</v>
      </c>
      <c r="D47" s="5">
        <f t="shared" ref="D47:E47" si="6">D13-D18-D41-D45</f>
        <v>29160</v>
      </c>
      <c r="E47" s="5">
        <f t="shared" si="6"/>
        <v>29160</v>
      </c>
    </row>
    <row r="48" spans="2:5" x14ac:dyDescent="0.25">
      <c r="B48" s="2"/>
      <c r="C48" s="4"/>
      <c r="D48" s="4"/>
      <c r="E48" s="4"/>
    </row>
    <row r="49" spans="2:5" x14ac:dyDescent="0.25">
      <c r="C49" s="4"/>
      <c r="D49" s="4"/>
      <c r="E49" s="4"/>
    </row>
    <row r="50" spans="2:5" x14ac:dyDescent="0.25">
      <c r="B50" t="s">
        <v>244</v>
      </c>
      <c r="C50" s="4">
        <f ca="1">SUM(CE!C50:N50)</f>
        <v>10000</v>
      </c>
      <c r="D50" s="4">
        <f ca="1">SUM(CE!O50:Z50)</f>
        <v>10000</v>
      </c>
      <c r="E50" s="4">
        <f ca="1">SUM(CE!AA50:AL50)</f>
        <v>10000</v>
      </c>
    </row>
    <row r="51" spans="2:5" x14ac:dyDescent="0.25">
      <c r="B51" t="s">
        <v>245</v>
      </c>
      <c r="C51" s="4">
        <f ca="1">SUM(CE!C51:N51)</f>
        <v>7500</v>
      </c>
      <c r="D51" s="4">
        <f ca="1">SUM(CE!O51:Z51)</f>
        <v>7500</v>
      </c>
      <c r="E51" s="4">
        <f ca="1">SUM(CE!AA51:AL51)</f>
        <v>7500</v>
      </c>
    </row>
    <row r="52" spans="2:5" x14ac:dyDescent="0.25">
      <c r="B52" s="9" t="s">
        <v>246</v>
      </c>
      <c r="C52" s="4">
        <f ca="1">SUM(CE!C52:N52)</f>
        <v>0</v>
      </c>
      <c r="D52" s="4">
        <f ca="1">SUM(CE!O52:Z52)</f>
        <v>0</v>
      </c>
      <c r="E52" s="4">
        <f ca="1">SUM(CE!AA52:AL52)</f>
        <v>0</v>
      </c>
    </row>
    <row r="53" spans="2:5" x14ac:dyDescent="0.25">
      <c r="B53" t="s">
        <v>247</v>
      </c>
      <c r="C53" s="4">
        <f>SUM(CE!C53:N53)</f>
        <v>0</v>
      </c>
      <c r="D53" s="4">
        <f>SUM(CE!O53:Z53)</f>
        <v>0</v>
      </c>
      <c r="E53" s="4">
        <f>SUM(CE!AA53:AL53)</f>
        <v>0</v>
      </c>
    </row>
    <row r="54" spans="2:5" x14ac:dyDescent="0.25">
      <c r="B54" s="9" t="s">
        <v>248</v>
      </c>
      <c r="C54" s="4">
        <f>SUM(CE!C54:N54)</f>
        <v>0</v>
      </c>
      <c r="D54" s="4">
        <f>SUM(CE!O54:Z54)</f>
        <v>0</v>
      </c>
      <c r="E54" s="4">
        <f>SUM(CE!AA54:AL54)</f>
        <v>0</v>
      </c>
    </row>
    <row r="55" spans="2:5" x14ac:dyDescent="0.25">
      <c r="B55" s="2" t="s">
        <v>249</v>
      </c>
      <c r="C55" s="5">
        <f ca="1">C50+C51+C52+C53+C54</f>
        <v>17500</v>
      </c>
      <c r="D55" s="5">
        <f t="shared" ref="D55:E55" ca="1" si="7">D50+D51+D52+D53+D54</f>
        <v>17500</v>
      </c>
      <c r="E55" s="5">
        <f t="shared" ca="1" si="7"/>
        <v>17500</v>
      </c>
    </row>
    <row r="56" spans="2:5" x14ac:dyDescent="0.25">
      <c r="C56" s="4"/>
      <c r="D56" s="4"/>
      <c r="E56" s="4"/>
    </row>
    <row r="57" spans="2:5" x14ac:dyDescent="0.25">
      <c r="B57" s="2" t="s">
        <v>250</v>
      </c>
      <c r="C57" s="5">
        <f ca="1">C47-C55</f>
        <v>11660</v>
      </c>
      <c r="D57" s="5">
        <f t="shared" ref="D57:E57" ca="1" si="8">D47-D55</f>
        <v>11660</v>
      </c>
      <c r="E57" s="5">
        <f t="shared" ca="1" si="8"/>
        <v>11660</v>
      </c>
    </row>
    <row r="58" spans="2:5" x14ac:dyDescent="0.25">
      <c r="B58" s="2"/>
      <c r="C58" s="4"/>
      <c r="D58" s="4"/>
      <c r="E58" s="4"/>
    </row>
    <row r="59" spans="2:5" x14ac:dyDescent="0.25">
      <c r="C59" s="4"/>
      <c r="D59" s="4"/>
      <c r="E59" s="4"/>
    </row>
    <row r="60" spans="2:5" x14ac:dyDescent="0.25">
      <c r="B60" t="s">
        <v>251</v>
      </c>
      <c r="C60" s="4">
        <f>SUM(CE!C60:N60)</f>
        <v>0</v>
      </c>
      <c r="D60" s="4">
        <f>SUM(CE!O60:Z60)</f>
        <v>0</v>
      </c>
      <c r="E60" s="4">
        <f>SUM(CE!AA60:AL60)</f>
        <v>0</v>
      </c>
    </row>
    <row r="61" spans="2:5" x14ac:dyDescent="0.25">
      <c r="B61" t="s">
        <v>252</v>
      </c>
      <c r="C61" s="4">
        <f>SUM(CE!C61:N61)</f>
        <v>0</v>
      </c>
      <c r="D61" s="4">
        <f>SUM(CE!O61:Z61)</f>
        <v>0</v>
      </c>
      <c r="E61" s="4">
        <f>SUM(CE!AA61:AL61)</f>
        <v>0</v>
      </c>
    </row>
    <row r="62" spans="2:5" x14ac:dyDescent="0.25">
      <c r="B62" t="s">
        <v>253</v>
      </c>
      <c r="C62" s="4">
        <f>SUM(CE!C62:N62)</f>
        <v>0</v>
      </c>
      <c r="D62" s="4">
        <f>SUM(CE!O62:Z62)</f>
        <v>0</v>
      </c>
      <c r="E62" s="4">
        <f>SUM(CE!AA62:AL62)</f>
        <v>0</v>
      </c>
    </row>
    <row r="63" spans="2:5" x14ac:dyDescent="0.25">
      <c r="B63" t="s">
        <v>254</v>
      </c>
      <c r="C63" s="4">
        <f>SUM(CE!C63:N63)</f>
        <v>0</v>
      </c>
      <c r="D63" s="4">
        <f>SUM(CE!O63:Z63)</f>
        <v>0</v>
      </c>
      <c r="E63" s="4">
        <f>SUM(CE!AA63:AL63)</f>
        <v>0</v>
      </c>
    </row>
    <row r="64" spans="2:5" x14ac:dyDescent="0.25">
      <c r="B64" s="2" t="s">
        <v>255</v>
      </c>
      <c r="C64" s="5">
        <f>C60+C61+C62+C63</f>
        <v>0</v>
      </c>
      <c r="D64" s="5">
        <f t="shared" ref="D64:E64" si="9">D60+D61+D62+D63</f>
        <v>0</v>
      </c>
      <c r="E64" s="5">
        <f t="shared" si="9"/>
        <v>0</v>
      </c>
    </row>
    <row r="65" spans="2:5" x14ac:dyDescent="0.25">
      <c r="C65" s="4"/>
      <c r="D65" s="4"/>
      <c r="E65" s="4"/>
    </row>
    <row r="66" spans="2:5" x14ac:dyDescent="0.25">
      <c r="B66" t="s">
        <v>256</v>
      </c>
      <c r="C66" s="4">
        <f>SUM(CE!C66:N66)</f>
        <v>-725.166812003215</v>
      </c>
      <c r="D66" s="4">
        <f ca="1">SUM(CE!O66:Z66)</f>
        <v>-815.80520722444714</v>
      </c>
      <c r="E66" s="4">
        <f ca="1">SUM(CE!AA66:AL66)</f>
        <v>-1976.4218775374893</v>
      </c>
    </row>
    <row r="67" spans="2:5" x14ac:dyDescent="0.25">
      <c r="B67" t="s">
        <v>257</v>
      </c>
      <c r="C67" s="4">
        <f>SUM(CE!C67:N67)</f>
        <v>6993.0638804217569</v>
      </c>
      <c r="D67" s="4">
        <f>SUM(CE!O67:Z67)</f>
        <v>4928.4174259775364</v>
      </c>
      <c r="E67" s="4">
        <f>SUM(CE!AA67:AL67)</f>
        <v>1946.3252961879573</v>
      </c>
    </row>
    <row r="68" spans="2:5" x14ac:dyDescent="0.25">
      <c r="B68" t="s">
        <v>258</v>
      </c>
      <c r="C68" s="4">
        <f>SUM(CE!C68:N68)</f>
        <v>486.90162166079818</v>
      </c>
      <c r="D68" s="4">
        <f ca="1">SUM(CE!O68:Z68)</f>
        <v>0</v>
      </c>
      <c r="E68" s="4">
        <f ca="1">SUM(CE!AA68:AL68)</f>
        <v>0</v>
      </c>
    </row>
    <row r="69" spans="2:5" x14ac:dyDescent="0.25">
      <c r="B69" s="2" t="s">
        <v>259</v>
      </c>
      <c r="C69" s="5">
        <f>C68-C66-C67</f>
        <v>-5780.9954467577436</v>
      </c>
      <c r="D69" s="5">
        <f t="shared" ref="D69:E69" ca="1" si="10">D68-D66-D67</f>
        <v>-4112.6122187530891</v>
      </c>
      <c r="E69" s="5">
        <f t="shared" ca="1" si="10"/>
        <v>30.096581349532016</v>
      </c>
    </row>
    <row r="70" spans="2:5" x14ac:dyDescent="0.25">
      <c r="C70" s="4"/>
      <c r="D70" s="4"/>
      <c r="E70" s="4"/>
    </row>
    <row r="71" spans="2:5" x14ac:dyDescent="0.25">
      <c r="B71" s="2" t="s">
        <v>260</v>
      </c>
      <c r="C71" s="5">
        <f ca="1">C57+C64+C69</f>
        <v>5879.0045532422564</v>
      </c>
      <c r="D71" s="5">
        <f t="shared" ref="D71:E71" ca="1" si="11">D57+D64+D69</f>
        <v>7547.3877812469109</v>
      </c>
      <c r="E71" s="5">
        <f t="shared" ca="1" si="11"/>
        <v>11690.096581349531</v>
      </c>
    </row>
    <row r="72" spans="2:5" x14ac:dyDescent="0.25">
      <c r="C72" s="4"/>
      <c r="D72" s="4"/>
      <c r="E72" s="4"/>
    </row>
    <row r="73" spans="2:5" x14ac:dyDescent="0.25">
      <c r="B73" t="s">
        <v>261</v>
      </c>
      <c r="C73" s="4">
        <f ca="1">SUM(CE!C73:N73)</f>
        <v>0</v>
      </c>
      <c r="D73" s="4">
        <f ca="1">SUM(CE!O73:Z73)</f>
        <v>0</v>
      </c>
      <c r="E73" s="4">
        <f ca="1">SUM(CE!AA73:AL73)</f>
        <v>0</v>
      </c>
    </row>
    <row r="74" spans="2:5" x14ac:dyDescent="0.25">
      <c r="B74" t="s">
        <v>262</v>
      </c>
      <c r="C74" s="4">
        <f ca="1">SUM(CE!C74:N74)</f>
        <v>4504.1906689128964</v>
      </c>
      <c r="D74" s="4">
        <f ca="1">SUM(CE!O74:Z74)</f>
        <v>4488.7364030817525</v>
      </c>
      <c r="E74" s="4">
        <f ca="1">SUM(CE!AA74:AL74)</f>
        <v>4534.0004532239618</v>
      </c>
    </row>
    <row r="75" spans="2:5" x14ac:dyDescent="0.25">
      <c r="B75" s="2" t="s">
        <v>263</v>
      </c>
      <c r="C75" s="5">
        <f ca="1">C71-C73-C74</f>
        <v>1374.81388432936</v>
      </c>
      <c r="D75" s="5">
        <f t="shared" ref="D75:E75" ca="1" si="12">D71-D73-D74</f>
        <v>3058.6513781651583</v>
      </c>
      <c r="E75" s="5">
        <f t="shared" ca="1" si="12"/>
        <v>7156.0961281255695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38"/>
  <sheetViews>
    <sheetView topLeftCell="A16" workbookViewId="0">
      <selection activeCell="A32" sqref="A32"/>
    </sheetView>
  </sheetViews>
  <sheetFormatPr defaultRowHeight="15" x14ac:dyDescent="0.25"/>
  <cols>
    <col min="1" max="1" width="15.85546875" customWidth="1"/>
    <col min="2" max="2" width="21.140625" customWidth="1"/>
    <col min="3" max="3" width="14.28515625" bestFit="1" customWidth="1"/>
    <col min="4" max="4" width="16.28515625" bestFit="1" customWidth="1"/>
    <col min="5" max="14" width="14.28515625" bestFit="1" customWidth="1"/>
    <col min="15" max="38" width="12.5703125" bestFit="1" customWidth="1"/>
    <col min="39" max="39" width="12.5703125" style="20" bestFit="1" customWidth="1"/>
  </cols>
  <sheetData>
    <row r="4" spans="1:39" s="2" customFormat="1" x14ac:dyDescent="0.25">
      <c r="B4" s="14" t="s">
        <v>65</v>
      </c>
      <c r="C4" s="15">
        <v>43131</v>
      </c>
      <c r="D4" s="15">
        <f>EOMONTH(C4,1)</f>
        <v>43159</v>
      </c>
      <c r="E4" s="15">
        <f>EOMONTH(D4,1)</f>
        <v>43190</v>
      </c>
      <c r="F4" s="15">
        <f>EOMONTH(E4,1)</f>
        <v>43220</v>
      </c>
      <c r="G4" s="15">
        <f t="shared" ref="G4:N4" si="0">EOMONTH(F4,1)</f>
        <v>43251</v>
      </c>
      <c r="H4" s="15">
        <f t="shared" si="0"/>
        <v>43281</v>
      </c>
      <c r="I4" s="15">
        <f t="shared" si="0"/>
        <v>43312</v>
      </c>
      <c r="J4" s="15">
        <f t="shared" si="0"/>
        <v>43343</v>
      </c>
      <c r="K4" s="15">
        <f t="shared" si="0"/>
        <v>43373</v>
      </c>
      <c r="L4" s="15">
        <f t="shared" si="0"/>
        <v>43404</v>
      </c>
      <c r="M4" s="15">
        <f t="shared" si="0"/>
        <v>43434</v>
      </c>
      <c r="N4" s="15">
        <f t="shared" si="0"/>
        <v>43465</v>
      </c>
      <c r="O4" s="15">
        <f t="shared" ref="O4" si="1">EOMONTH(N4,1)</f>
        <v>43496</v>
      </c>
      <c r="P4" s="15">
        <f t="shared" ref="P4" si="2">EOMONTH(O4,1)</f>
        <v>43524</v>
      </c>
      <c r="Q4" s="15">
        <f t="shared" ref="Q4" si="3">EOMONTH(P4,1)</f>
        <v>43555</v>
      </c>
      <c r="R4" s="15">
        <f t="shared" ref="R4" si="4">EOMONTH(Q4,1)</f>
        <v>43585</v>
      </c>
      <c r="S4" s="15">
        <f t="shared" ref="S4" si="5">EOMONTH(R4,1)</f>
        <v>43616</v>
      </c>
      <c r="T4" s="15">
        <f t="shared" ref="T4" si="6">EOMONTH(S4,1)</f>
        <v>43646</v>
      </c>
      <c r="U4" s="15">
        <f t="shared" ref="U4" si="7">EOMONTH(T4,1)</f>
        <v>43677</v>
      </c>
      <c r="V4" s="15">
        <f t="shared" ref="V4" si="8">EOMONTH(U4,1)</f>
        <v>43708</v>
      </c>
      <c r="W4" s="15">
        <f t="shared" ref="W4" si="9">EOMONTH(V4,1)</f>
        <v>43738</v>
      </c>
      <c r="X4" s="15">
        <f t="shared" ref="X4" si="10">EOMONTH(W4,1)</f>
        <v>43769</v>
      </c>
      <c r="Y4" s="15">
        <f t="shared" ref="Y4" si="11">EOMONTH(X4,1)</f>
        <v>43799</v>
      </c>
      <c r="Z4" s="15">
        <f t="shared" ref="Z4" si="12">EOMONTH(Y4,1)</f>
        <v>43830</v>
      </c>
      <c r="AA4" s="15">
        <f t="shared" ref="AA4" si="13">EOMONTH(Z4,1)</f>
        <v>43861</v>
      </c>
      <c r="AB4" s="15">
        <f t="shared" ref="AB4" si="14">EOMONTH(AA4,1)</f>
        <v>43890</v>
      </c>
      <c r="AC4" s="15">
        <f t="shared" ref="AC4" si="15">EOMONTH(AB4,1)</f>
        <v>43921</v>
      </c>
      <c r="AD4" s="15">
        <f t="shared" ref="AD4" si="16">EOMONTH(AC4,1)</f>
        <v>43951</v>
      </c>
      <c r="AE4" s="15">
        <f t="shared" ref="AE4" si="17">EOMONTH(AD4,1)</f>
        <v>43982</v>
      </c>
      <c r="AF4" s="15">
        <f t="shared" ref="AF4" si="18">EOMONTH(AE4,1)</f>
        <v>44012</v>
      </c>
      <c r="AG4" s="15">
        <f t="shared" ref="AG4" si="19">EOMONTH(AF4,1)</f>
        <v>44043</v>
      </c>
      <c r="AH4" s="15">
        <f t="shared" ref="AH4" si="20">EOMONTH(AG4,1)</f>
        <v>44074</v>
      </c>
      <c r="AI4" s="15">
        <f t="shared" ref="AI4" si="21">EOMONTH(AH4,1)</f>
        <v>44104</v>
      </c>
      <c r="AJ4" s="15">
        <f t="shared" ref="AJ4" si="22">EOMONTH(AI4,1)</f>
        <v>44135</v>
      </c>
      <c r="AK4" s="15">
        <f t="shared" ref="AK4" si="23">EOMONTH(AJ4,1)</f>
        <v>44165</v>
      </c>
      <c r="AL4" s="15">
        <f t="shared" ref="AL4" si="24">EOMONTH(AK4,1)</f>
        <v>44196</v>
      </c>
      <c r="AM4" s="31"/>
    </row>
    <row r="5" spans="1:39" x14ac:dyDescent="0.25">
      <c r="B5" s="10" t="s">
        <v>59</v>
      </c>
      <c r="C5" s="11">
        <v>30000</v>
      </c>
      <c r="D5" s="11">
        <v>30000</v>
      </c>
      <c r="E5" s="11">
        <v>30000</v>
      </c>
      <c r="F5" s="11">
        <v>30000</v>
      </c>
      <c r="G5" s="11">
        <v>30000</v>
      </c>
      <c r="H5" s="11">
        <v>30000</v>
      </c>
      <c r="I5" s="11">
        <v>30000</v>
      </c>
      <c r="J5" s="11">
        <v>30000</v>
      </c>
      <c r="K5" s="11">
        <v>30000</v>
      </c>
      <c r="L5" s="11">
        <v>30000</v>
      </c>
      <c r="M5" s="11">
        <v>30000</v>
      </c>
      <c r="N5" s="11">
        <v>30000</v>
      </c>
      <c r="O5" s="11">
        <v>30000</v>
      </c>
      <c r="P5" s="11">
        <v>30000</v>
      </c>
      <c r="Q5" s="11">
        <v>30000</v>
      </c>
      <c r="R5" s="11">
        <v>30000</v>
      </c>
      <c r="S5" s="11">
        <v>30000</v>
      </c>
      <c r="T5" s="11">
        <v>30000</v>
      </c>
      <c r="U5" s="11">
        <v>30000</v>
      </c>
      <c r="V5" s="11">
        <v>30000</v>
      </c>
      <c r="W5" s="11">
        <v>30000</v>
      </c>
      <c r="X5" s="11">
        <v>30000</v>
      </c>
      <c r="Y5" s="11">
        <v>30000</v>
      </c>
      <c r="Z5" s="11">
        <v>30000</v>
      </c>
      <c r="AA5" s="11">
        <v>30000</v>
      </c>
      <c r="AB5" s="11">
        <v>30000</v>
      </c>
      <c r="AC5" s="11">
        <v>30000</v>
      </c>
      <c r="AD5" s="11">
        <v>30000</v>
      </c>
      <c r="AE5" s="11">
        <v>30000</v>
      </c>
      <c r="AF5" s="11">
        <v>30000</v>
      </c>
      <c r="AG5" s="11">
        <v>30000</v>
      </c>
      <c r="AH5" s="11">
        <v>30000</v>
      </c>
      <c r="AI5" s="11">
        <v>30000</v>
      </c>
      <c r="AJ5" s="11">
        <v>30000</v>
      </c>
      <c r="AK5" s="11">
        <v>30000</v>
      </c>
      <c r="AL5" s="11">
        <v>30000</v>
      </c>
      <c r="AM5" s="32"/>
    </row>
    <row r="6" spans="1:39" x14ac:dyDescent="0.25">
      <c r="B6" s="10" t="s">
        <v>60</v>
      </c>
      <c r="C6" s="11">
        <v>50000</v>
      </c>
      <c r="D6" s="11">
        <v>50000</v>
      </c>
      <c r="E6" s="11">
        <v>50000</v>
      </c>
      <c r="F6" s="11">
        <v>50000</v>
      </c>
      <c r="G6" s="11">
        <v>50000</v>
      </c>
      <c r="H6" s="11">
        <v>50000</v>
      </c>
      <c r="I6" s="11">
        <v>50000</v>
      </c>
      <c r="J6" s="11">
        <v>50000</v>
      </c>
      <c r="K6" s="11">
        <v>50000</v>
      </c>
      <c r="L6" s="11">
        <v>50000</v>
      </c>
      <c r="M6" s="11">
        <v>50000</v>
      </c>
      <c r="N6" s="11">
        <v>50000</v>
      </c>
      <c r="O6" s="11">
        <v>50000</v>
      </c>
      <c r="P6" s="11">
        <v>50000</v>
      </c>
      <c r="Q6" s="11">
        <v>50000</v>
      </c>
      <c r="R6" s="11">
        <v>50000</v>
      </c>
      <c r="S6" s="11">
        <v>50000</v>
      </c>
      <c r="T6" s="11">
        <v>50000</v>
      </c>
      <c r="U6" s="11">
        <v>50000</v>
      </c>
      <c r="V6" s="11">
        <v>50000</v>
      </c>
      <c r="W6" s="11">
        <v>50000</v>
      </c>
      <c r="X6" s="11">
        <v>50000</v>
      </c>
      <c r="Y6" s="11">
        <v>50000</v>
      </c>
      <c r="Z6" s="11">
        <v>50000</v>
      </c>
      <c r="AA6" s="11">
        <v>50000</v>
      </c>
      <c r="AB6" s="11">
        <v>50000</v>
      </c>
      <c r="AC6" s="11">
        <v>50000</v>
      </c>
      <c r="AD6" s="11">
        <v>50000</v>
      </c>
      <c r="AE6" s="11">
        <v>50000</v>
      </c>
      <c r="AF6" s="11">
        <v>50000</v>
      </c>
      <c r="AG6" s="11">
        <v>50000</v>
      </c>
      <c r="AH6" s="11">
        <v>50000</v>
      </c>
      <c r="AI6" s="11">
        <v>50000</v>
      </c>
      <c r="AJ6" s="11">
        <v>50000</v>
      </c>
      <c r="AK6" s="11">
        <v>50000</v>
      </c>
      <c r="AL6" s="11">
        <v>50000</v>
      </c>
      <c r="AM6" s="32"/>
    </row>
    <row r="7" spans="1:39" x14ac:dyDescent="0.25">
      <c r="B7" s="10" t="s">
        <v>61</v>
      </c>
      <c r="C7" s="11">
        <v>10000</v>
      </c>
      <c r="D7" s="11">
        <v>10000</v>
      </c>
      <c r="E7" s="11">
        <v>10000</v>
      </c>
      <c r="F7" s="11">
        <v>10000</v>
      </c>
      <c r="G7" s="11">
        <v>10000</v>
      </c>
      <c r="H7" s="11">
        <v>10000</v>
      </c>
      <c r="I7" s="11">
        <v>10000</v>
      </c>
      <c r="J7" s="11">
        <v>10000</v>
      </c>
      <c r="K7" s="11">
        <v>10000</v>
      </c>
      <c r="L7" s="11">
        <v>10000</v>
      </c>
      <c r="M7" s="11">
        <v>10000</v>
      </c>
      <c r="N7" s="11">
        <v>10000</v>
      </c>
      <c r="O7" s="11">
        <v>10000</v>
      </c>
      <c r="P7" s="11">
        <v>10000</v>
      </c>
      <c r="Q7" s="11">
        <v>10000</v>
      </c>
      <c r="R7" s="11">
        <v>10000</v>
      </c>
      <c r="S7" s="11">
        <v>10000</v>
      </c>
      <c r="T7" s="11">
        <v>10000</v>
      </c>
      <c r="U7" s="11">
        <v>10000</v>
      </c>
      <c r="V7" s="11">
        <v>10000</v>
      </c>
      <c r="W7" s="11">
        <v>10000</v>
      </c>
      <c r="X7" s="11">
        <v>10000</v>
      </c>
      <c r="Y7" s="11">
        <v>10000</v>
      </c>
      <c r="Z7" s="11">
        <v>10000</v>
      </c>
      <c r="AA7" s="11">
        <v>10000</v>
      </c>
      <c r="AB7" s="11">
        <v>10000</v>
      </c>
      <c r="AC7" s="11">
        <v>10000</v>
      </c>
      <c r="AD7" s="11">
        <v>10000</v>
      </c>
      <c r="AE7" s="11">
        <v>10000</v>
      </c>
      <c r="AF7" s="11">
        <v>10000</v>
      </c>
      <c r="AG7" s="11">
        <v>10000</v>
      </c>
      <c r="AH7" s="11">
        <v>10000</v>
      </c>
      <c r="AI7" s="11">
        <v>10000</v>
      </c>
      <c r="AJ7" s="11">
        <v>10000</v>
      </c>
      <c r="AK7" s="11">
        <v>10000</v>
      </c>
      <c r="AL7" s="11">
        <v>10000</v>
      </c>
      <c r="AM7" s="32"/>
    </row>
    <row r="8" spans="1:39" x14ac:dyDescent="0.25">
      <c r="B8" s="10" t="s">
        <v>62</v>
      </c>
      <c r="C8" s="11">
        <v>50000</v>
      </c>
      <c r="D8" s="11">
        <v>50000</v>
      </c>
      <c r="E8" s="11">
        <v>50000</v>
      </c>
      <c r="F8" s="11">
        <v>50000</v>
      </c>
      <c r="G8" s="11">
        <v>50000</v>
      </c>
      <c r="H8" s="11">
        <v>50000</v>
      </c>
      <c r="I8" s="11">
        <v>50000</v>
      </c>
      <c r="J8" s="11">
        <v>50000</v>
      </c>
      <c r="K8" s="11">
        <v>50000</v>
      </c>
      <c r="L8" s="11">
        <v>50000</v>
      </c>
      <c r="M8" s="11">
        <v>50000</v>
      </c>
      <c r="N8" s="11">
        <v>50000</v>
      </c>
      <c r="O8" s="11">
        <v>50000</v>
      </c>
      <c r="P8" s="11">
        <v>50000</v>
      </c>
      <c r="Q8" s="11">
        <v>50000</v>
      </c>
      <c r="R8" s="11">
        <v>50000</v>
      </c>
      <c r="S8" s="11">
        <v>50000</v>
      </c>
      <c r="T8" s="11">
        <v>50000</v>
      </c>
      <c r="U8" s="11">
        <v>50000</v>
      </c>
      <c r="V8" s="11">
        <v>50000</v>
      </c>
      <c r="W8" s="11">
        <v>50000</v>
      </c>
      <c r="X8" s="11">
        <v>50000</v>
      </c>
      <c r="Y8" s="11">
        <v>50000</v>
      </c>
      <c r="Z8" s="11">
        <v>50000</v>
      </c>
      <c r="AA8" s="11">
        <v>50000</v>
      </c>
      <c r="AB8" s="11">
        <v>50000</v>
      </c>
      <c r="AC8" s="11">
        <v>50000</v>
      </c>
      <c r="AD8" s="11">
        <v>50000</v>
      </c>
      <c r="AE8" s="11">
        <v>50000</v>
      </c>
      <c r="AF8" s="11">
        <v>50000</v>
      </c>
      <c r="AG8" s="11">
        <v>50000</v>
      </c>
      <c r="AH8" s="11">
        <v>50000</v>
      </c>
      <c r="AI8" s="11">
        <v>50000</v>
      </c>
      <c r="AJ8" s="11">
        <v>50000</v>
      </c>
      <c r="AK8" s="11">
        <v>50000</v>
      </c>
      <c r="AL8" s="11">
        <v>50000</v>
      </c>
      <c r="AM8" s="32"/>
    </row>
    <row r="9" spans="1:39" x14ac:dyDescent="0.25">
      <c r="B9" s="10" t="s">
        <v>63</v>
      </c>
      <c r="C9" s="11">
        <v>5000</v>
      </c>
      <c r="D9" s="11">
        <v>5000</v>
      </c>
      <c r="E9" s="11">
        <v>5000</v>
      </c>
      <c r="F9" s="11">
        <v>5000</v>
      </c>
      <c r="G9" s="11">
        <v>5000</v>
      </c>
      <c r="H9" s="11">
        <v>5000</v>
      </c>
      <c r="I9" s="11">
        <v>5000</v>
      </c>
      <c r="J9" s="11">
        <v>5000</v>
      </c>
      <c r="K9" s="11">
        <v>5000</v>
      </c>
      <c r="L9" s="11">
        <v>5000</v>
      </c>
      <c r="M9" s="11">
        <v>5000</v>
      </c>
      <c r="N9" s="11">
        <v>5000</v>
      </c>
      <c r="O9" s="11">
        <v>5000</v>
      </c>
      <c r="P9" s="11">
        <v>5000</v>
      </c>
      <c r="Q9" s="11">
        <v>5000</v>
      </c>
      <c r="R9" s="11">
        <v>5000</v>
      </c>
      <c r="S9" s="11">
        <v>5000</v>
      </c>
      <c r="T9" s="11">
        <v>5000</v>
      </c>
      <c r="U9" s="11">
        <v>5000</v>
      </c>
      <c r="V9" s="11">
        <v>5000</v>
      </c>
      <c r="W9" s="11">
        <v>5000</v>
      </c>
      <c r="X9" s="11">
        <v>5000</v>
      </c>
      <c r="Y9" s="11">
        <v>5000</v>
      </c>
      <c r="Z9" s="11">
        <v>5000</v>
      </c>
      <c r="AA9" s="11">
        <v>5000</v>
      </c>
      <c r="AB9" s="11">
        <v>5000</v>
      </c>
      <c r="AC9" s="11">
        <v>5000</v>
      </c>
      <c r="AD9" s="11">
        <v>5000</v>
      </c>
      <c r="AE9" s="11">
        <v>5000</v>
      </c>
      <c r="AF9" s="11">
        <v>5000</v>
      </c>
      <c r="AG9" s="11">
        <v>5000</v>
      </c>
      <c r="AH9" s="11">
        <v>5000</v>
      </c>
      <c r="AI9" s="11">
        <v>5000</v>
      </c>
      <c r="AJ9" s="11">
        <v>5000</v>
      </c>
      <c r="AK9" s="11">
        <v>5000</v>
      </c>
      <c r="AL9" s="11">
        <v>5000</v>
      </c>
      <c r="AM9" s="32"/>
    </row>
    <row r="10" spans="1:39" s="2" customFormat="1" x14ac:dyDescent="0.25">
      <c r="B10" s="12" t="s">
        <v>64</v>
      </c>
      <c r="C10" s="13">
        <f>SUM(C5:C9)</f>
        <v>145000</v>
      </c>
      <c r="D10" s="13">
        <f t="shared" ref="D10:N10" si="25">SUM(D5:D9)</f>
        <v>145000</v>
      </c>
      <c r="E10" s="13">
        <f t="shared" si="25"/>
        <v>145000</v>
      </c>
      <c r="F10" s="13">
        <f t="shared" si="25"/>
        <v>145000</v>
      </c>
      <c r="G10" s="13">
        <f t="shared" si="25"/>
        <v>145000</v>
      </c>
      <c r="H10" s="13">
        <f t="shared" si="25"/>
        <v>145000</v>
      </c>
      <c r="I10" s="13">
        <f t="shared" si="25"/>
        <v>145000</v>
      </c>
      <c r="J10" s="13">
        <f t="shared" si="25"/>
        <v>145000</v>
      </c>
      <c r="K10" s="13">
        <f t="shared" si="25"/>
        <v>145000</v>
      </c>
      <c r="L10" s="13">
        <f t="shared" si="25"/>
        <v>145000</v>
      </c>
      <c r="M10" s="13">
        <f t="shared" si="25"/>
        <v>145000</v>
      </c>
      <c r="N10" s="13">
        <f t="shared" si="25"/>
        <v>145000</v>
      </c>
      <c r="O10" s="13">
        <f t="shared" ref="O10:AA10" si="26">SUM(O5:O9)</f>
        <v>145000</v>
      </c>
      <c r="P10" s="13">
        <f t="shared" si="26"/>
        <v>145000</v>
      </c>
      <c r="Q10" s="13">
        <f t="shared" si="26"/>
        <v>145000</v>
      </c>
      <c r="R10" s="13">
        <f t="shared" si="26"/>
        <v>145000</v>
      </c>
      <c r="S10" s="13">
        <f t="shared" si="26"/>
        <v>145000</v>
      </c>
      <c r="T10" s="13">
        <f t="shared" si="26"/>
        <v>145000</v>
      </c>
      <c r="U10" s="13">
        <f t="shared" si="26"/>
        <v>145000</v>
      </c>
      <c r="V10" s="13">
        <f t="shared" si="26"/>
        <v>145000</v>
      </c>
      <c r="W10" s="13">
        <f t="shared" si="26"/>
        <v>145000</v>
      </c>
      <c r="X10" s="13">
        <f t="shared" si="26"/>
        <v>145000</v>
      </c>
      <c r="Y10" s="13">
        <f t="shared" si="26"/>
        <v>145000</v>
      </c>
      <c r="Z10" s="13">
        <f t="shared" si="26"/>
        <v>145000</v>
      </c>
      <c r="AA10" s="13">
        <f t="shared" si="26"/>
        <v>145000</v>
      </c>
      <c r="AB10" s="13">
        <f t="shared" ref="AB10:AL10" si="27">SUM(AB5:AB9)</f>
        <v>145000</v>
      </c>
      <c r="AC10" s="13">
        <f t="shared" si="27"/>
        <v>145000</v>
      </c>
      <c r="AD10" s="13">
        <f t="shared" si="27"/>
        <v>145000</v>
      </c>
      <c r="AE10" s="13">
        <f t="shared" si="27"/>
        <v>145000</v>
      </c>
      <c r="AF10" s="13">
        <f t="shared" si="27"/>
        <v>145000</v>
      </c>
      <c r="AG10" s="13">
        <f t="shared" si="27"/>
        <v>145000</v>
      </c>
      <c r="AH10" s="13">
        <f t="shared" si="27"/>
        <v>145000</v>
      </c>
      <c r="AI10" s="13">
        <f t="shared" si="27"/>
        <v>145000</v>
      </c>
      <c r="AJ10" s="13">
        <f t="shared" si="27"/>
        <v>145000</v>
      </c>
      <c r="AK10" s="13">
        <f t="shared" si="27"/>
        <v>145000</v>
      </c>
      <c r="AL10" s="13">
        <f t="shared" si="27"/>
        <v>145000</v>
      </c>
      <c r="AM10" s="25"/>
    </row>
    <row r="13" spans="1:39" s="2" customFormat="1" x14ac:dyDescent="0.25">
      <c r="A13" s="14" t="s">
        <v>66</v>
      </c>
      <c r="B13" s="14" t="s">
        <v>29</v>
      </c>
      <c r="C13" s="15">
        <v>43131</v>
      </c>
      <c r="D13" s="15">
        <f>EOMONTH(C13,1)</f>
        <v>43159</v>
      </c>
      <c r="E13" s="15">
        <f t="shared" ref="E13:N13" si="28">EOMONTH(D13,1)</f>
        <v>43190</v>
      </c>
      <c r="F13" s="15">
        <f t="shared" si="28"/>
        <v>43220</v>
      </c>
      <c r="G13" s="15">
        <f t="shared" si="28"/>
        <v>43251</v>
      </c>
      <c r="H13" s="15">
        <f t="shared" si="28"/>
        <v>43281</v>
      </c>
      <c r="I13" s="15">
        <f t="shared" si="28"/>
        <v>43312</v>
      </c>
      <c r="J13" s="15">
        <f t="shared" si="28"/>
        <v>43343</v>
      </c>
      <c r="K13" s="15">
        <f t="shared" si="28"/>
        <v>43373</v>
      </c>
      <c r="L13" s="15">
        <f t="shared" si="28"/>
        <v>43404</v>
      </c>
      <c r="M13" s="15">
        <f t="shared" si="28"/>
        <v>43434</v>
      </c>
      <c r="N13" s="15">
        <f t="shared" si="28"/>
        <v>43465</v>
      </c>
      <c r="O13" s="15">
        <f t="shared" ref="O13" si="29">EOMONTH(N13,1)</f>
        <v>43496</v>
      </c>
      <c r="P13" s="15">
        <f t="shared" ref="P13" si="30">EOMONTH(O13,1)</f>
        <v>43524</v>
      </c>
      <c r="Q13" s="15">
        <f t="shared" ref="Q13" si="31">EOMONTH(P13,1)</f>
        <v>43555</v>
      </c>
      <c r="R13" s="15">
        <f t="shared" ref="R13" si="32">EOMONTH(Q13,1)</f>
        <v>43585</v>
      </c>
      <c r="S13" s="15">
        <f t="shared" ref="S13" si="33">EOMONTH(R13,1)</f>
        <v>43616</v>
      </c>
      <c r="T13" s="15">
        <f t="shared" ref="T13" si="34">EOMONTH(S13,1)</f>
        <v>43646</v>
      </c>
      <c r="U13" s="15">
        <f t="shared" ref="U13" si="35">EOMONTH(T13,1)</f>
        <v>43677</v>
      </c>
      <c r="V13" s="15">
        <f t="shared" ref="V13" si="36">EOMONTH(U13,1)</f>
        <v>43708</v>
      </c>
      <c r="W13" s="15">
        <f t="shared" ref="W13" si="37">EOMONTH(V13,1)</f>
        <v>43738</v>
      </c>
      <c r="X13" s="15">
        <f t="shared" ref="X13" si="38">EOMONTH(W13,1)</f>
        <v>43769</v>
      </c>
      <c r="Y13" s="15">
        <f t="shared" ref="Y13" si="39">EOMONTH(X13,1)</f>
        <v>43799</v>
      </c>
      <c r="Z13" s="15">
        <f t="shared" ref="Z13" si="40">EOMONTH(Y13,1)</f>
        <v>43830</v>
      </c>
      <c r="AA13" s="15">
        <f t="shared" ref="AA13" si="41">EOMONTH(Z13,1)</f>
        <v>43861</v>
      </c>
      <c r="AB13" s="15">
        <f t="shared" ref="AB13" si="42">EOMONTH(AA13,1)</f>
        <v>43890</v>
      </c>
      <c r="AC13" s="15">
        <f t="shared" ref="AC13" si="43">EOMONTH(AB13,1)</f>
        <v>43921</v>
      </c>
      <c r="AD13" s="15">
        <f t="shared" ref="AD13" si="44">EOMONTH(AC13,1)</f>
        <v>43951</v>
      </c>
      <c r="AE13" s="15">
        <f t="shared" ref="AE13" si="45">EOMONTH(AD13,1)</f>
        <v>43982</v>
      </c>
      <c r="AF13" s="15">
        <f t="shared" ref="AF13" si="46">EOMONTH(AE13,1)</f>
        <v>44012</v>
      </c>
      <c r="AG13" s="15">
        <f t="shared" ref="AG13" si="47">EOMONTH(AF13,1)</f>
        <v>44043</v>
      </c>
      <c r="AH13" s="15">
        <f t="shared" ref="AH13" si="48">EOMONTH(AG13,1)</f>
        <v>44074</v>
      </c>
      <c r="AI13" s="15">
        <f t="shared" ref="AI13" si="49">EOMONTH(AH13,1)</f>
        <v>44104</v>
      </c>
      <c r="AJ13" s="15">
        <f t="shared" ref="AJ13" si="50">EOMONTH(AI13,1)</f>
        <v>44135</v>
      </c>
      <c r="AK13" s="15">
        <f t="shared" ref="AK13" si="51">EOMONTH(AJ13,1)</f>
        <v>44165</v>
      </c>
      <c r="AL13" s="15">
        <f t="shared" ref="AL13" si="52">EOMONTH(AK13,1)</f>
        <v>44196</v>
      </c>
      <c r="AM13" s="31"/>
    </row>
    <row r="14" spans="1:39" x14ac:dyDescent="0.25">
      <c r="A14" s="17">
        <v>0.22</v>
      </c>
      <c r="B14" s="10" t="s">
        <v>59</v>
      </c>
      <c r="C14" s="11">
        <f>C5*$A14</f>
        <v>6600</v>
      </c>
      <c r="D14" s="11">
        <f t="shared" ref="D14:AL18" si="53">D5*$A14</f>
        <v>6600</v>
      </c>
      <c r="E14" s="11">
        <f t="shared" si="53"/>
        <v>6600</v>
      </c>
      <c r="F14" s="11">
        <f t="shared" si="53"/>
        <v>6600</v>
      </c>
      <c r="G14" s="11">
        <f t="shared" si="53"/>
        <v>6600</v>
      </c>
      <c r="H14" s="11">
        <f t="shared" si="53"/>
        <v>6600</v>
      </c>
      <c r="I14" s="11">
        <f t="shared" si="53"/>
        <v>6600</v>
      </c>
      <c r="J14" s="11">
        <f t="shared" si="53"/>
        <v>6600</v>
      </c>
      <c r="K14" s="11">
        <f t="shared" si="53"/>
        <v>6600</v>
      </c>
      <c r="L14" s="11">
        <f t="shared" si="53"/>
        <v>6600</v>
      </c>
      <c r="M14" s="11">
        <f t="shared" si="53"/>
        <v>6600</v>
      </c>
      <c r="N14" s="11">
        <f t="shared" si="53"/>
        <v>6600</v>
      </c>
      <c r="O14" s="11">
        <f t="shared" si="53"/>
        <v>6600</v>
      </c>
      <c r="P14" s="11">
        <f t="shared" si="53"/>
        <v>6600</v>
      </c>
      <c r="Q14" s="11">
        <f t="shared" si="53"/>
        <v>6600</v>
      </c>
      <c r="R14" s="11">
        <f t="shared" si="53"/>
        <v>6600</v>
      </c>
      <c r="S14" s="11">
        <f t="shared" si="53"/>
        <v>6600</v>
      </c>
      <c r="T14" s="11">
        <f t="shared" si="53"/>
        <v>6600</v>
      </c>
      <c r="U14" s="11">
        <f t="shared" si="53"/>
        <v>6600</v>
      </c>
      <c r="V14" s="11">
        <f t="shared" si="53"/>
        <v>6600</v>
      </c>
      <c r="W14" s="11">
        <f t="shared" si="53"/>
        <v>6600</v>
      </c>
      <c r="X14" s="11">
        <f t="shared" si="53"/>
        <v>6600</v>
      </c>
      <c r="Y14" s="11">
        <f t="shared" si="53"/>
        <v>6600</v>
      </c>
      <c r="Z14" s="11">
        <f t="shared" si="53"/>
        <v>6600</v>
      </c>
      <c r="AA14" s="11">
        <f t="shared" si="53"/>
        <v>6600</v>
      </c>
      <c r="AB14" s="11">
        <f t="shared" si="53"/>
        <v>6600</v>
      </c>
      <c r="AC14" s="11">
        <f t="shared" si="53"/>
        <v>6600</v>
      </c>
      <c r="AD14" s="11">
        <f t="shared" si="53"/>
        <v>6600</v>
      </c>
      <c r="AE14" s="11">
        <f t="shared" si="53"/>
        <v>6600</v>
      </c>
      <c r="AF14" s="11">
        <f t="shared" si="53"/>
        <v>6600</v>
      </c>
      <c r="AG14" s="11">
        <f t="shared" si="53"/>
        <v>6600</v>
      </c>
      <c r="AH14" s="11">
        <f t="shared" si="53"/>
        <v>6600</v>
      </c>
      <c r="AI14" s="11">
        <f t="shared" si="53"/>
        <v>6600</v>
      </c>
      <c r="AJ14" s="11">
        <f t="shared" si="53"/>
        <v>6600</v>
      </c>
      <c r="AK14" s="11">
        <f t="shared" si="53"/>
        <v>6600</v>
      </c>
      <c r="AL14" s="11">
        <f t="shared" si="53"/>
        <v>6600</v>
      </c>
      <c r="AM14" s="32"/>
    </row>
    <row r="15" spans="1:39" x14ac:dyDescent="0.25">
      <c r="A15" s="17">
        <v>0.22</v>
      </c>
      <c r="B15" s="10" t="s">
        <v>60</v>
      </c>
      <c r="C15" s="11">
        <f t="shared" ref="C15:R18" si="54">C6*$A15</f>
        <v>11000</v>
      </c>
      <c r="D15" s="11">
        <f t="shared" si="54"/>
        <v>11000</v>
      </c>
      <c r="E15" s="11">
        <f t="shared" si="54"/>
        <v>11000</v>
      </c>
      <c r="F15" s="11">
        <f t="shared" si="54"/>
        <v>11000</v>
      </c>
      <c r="G15" s="11">
        <f t="shared" si="54"/>
        <v>11000</v>
      </c>
      <c r="H15" s="11">
        <f t="shared" si="54"/>
        <v>11000</v>
      </c>
      <c r="I15" s="11">
        <f t="shared" si="54"/>
        <v>11000</v>
      </c>
      <c r="J15" s="11">
        <f t="shared" si="54"/>
        <v>11000</v>
      </c>
      <c r="K15" s="11">
        <f t="shared" si="54"/>
        <v>11000</v>
      </c>
      <c r="L15" s="11">
        <f t="shared" si="54"/>
        <v>11000</v>
      </c>
      <c r="M15" s="11">
        <f t="shared" si="54"/>
        <v>11000</v>
      </c>
      <c r="N15" s="11">
        <f t="shared" si="54"/>
        <v>11000</v>
      </c>
      <c r="O15" s="11">
        <f t="shared" si="54"/>
        <v>11000</v>
      </c>
      <c r="P15" s="11">
        <f t="shared" si="54"/>
        <v>11000</v>
      </c>
      <c r="Q15" s="11">
        <f t="shared" si="54"/>
        <v>11000</v>
      </c>
      <c r="R15" s="11">
        <f t="shared" si="54"/>
        <v>11000</v>
      </c>
      <c r="S15" s="11">
        <f t="shared" si="53"/>
        <v>11000</v>
      </c>
      <c r="T15" s="11">
        <f t="shared" si="53"/>
        <v>11000</v>
      </c>
      <c r="U15" s="11">
        <f t="shared" si="53"/>
        <v>11000</v>
      </c>
      <c r="V15" s="11">
        <f t="shared" si="53"/>
        <v>11000</v>
      </c>
      <c r="W15" s="11">
        <f t="shared" si="53"/>
        <v>11000</v>
      </c>
      <c r="X15" s="11">
        <f t="shared" si="53"/>
        <v>11000</v>
      </c>
      <c r="Y15" s="11">
        <f t="shared" si="53"/>
        <v>11000</v>
      </c>
      <c r="Z15" s="11">
        <f t="shared" si="53"/>
        <v>11000</v>
      </c>
      <c r="AA15" s="11">
        <f t="shared" si="53"/>
        <v>11000</v>
      </c>
      <c r="AB15" s="11">
        <f t="shared" si="53"/>
        <v>11000</v>
      </c>
      <c r="AC15" s="11">
        <f t="shared" si="53"/>
        <v>11000</v>
      </c>
      <c r="AD15" s="11">
        <f t="shared" si="53"/>
        <v>11000</v>
      </c>
      <c r="AE15" s="11">
        <f t="shared" si="53"/>
        <v>11000</v>
      </c>
      <c r="AF15" s="11">
        <f t="shared" si="53"/>
        <v>11000</v>
      </c>
      <c r="AG15" s="11">
        <f t="shared" si="53"/>
        <v>11000</v>
      </c>
      <c r="AH15" s="11">
        <f t="shared" si="53"/>
        <v>11000</v>
      </c>
      <c r="AI15" s="11">
        <f t="shared" si="53"/>
        <v>11000</v>
      </c>
      <c r="AJ15" s="11">
        <f t="shared" si="53"/>
        <v>11000</v>
      </c>
      <c r="AK15" s="11">
        <f t="shared" si="53"/>
        <v>11000</v>
      </c>
      <c r="AL15" s="11">
        <f t="shared" si="53"/>
        <v>11000</v>
      </c>
      <c r="AM15" s="32"/>
    </row>
    <row r="16" spans="1:39" x14ac:dyDescent="0.25">
      <c r="A16" s="17">
        <v>0.22</v>
      </c>
      <c r="B16" s="10" t="s">
        <v>61</v>
      </c>
      <c r="C16" s="11">
        <f t="shared" si="54"/>
        <v>2200</v>
      </c>
      <c r="D16" s="11">
        <f t="shared" si="53"/>
        <v>2200</v>
      </c>
      <c r="E16" s="11">
        <f t="shared" si="53"/>
        <v>2200</v>
      </c>
      <c r="F16" s="11">
        <f t="shared" si="53"/>
        <v>2200</v>
      </c>
      <c r="G16" s="11">
        <f t="shared" si="53"/>
        <v>2200</v>
      </c>
      <c r="H16" s="11">
        <f t="shared" si="53"/>
        <v>2200</v>
      </c>
      <c r="I16" s="11">
        <f t="shared" si="53"/>
        <v>2200</v>
      </c>
      <c r="J16" s="11">
        <f t="shared" si="53"/>
        <v>2200</v>
      </c>
      <c r="K16" s="11">
        <f t="shared" si="53"/>
        <v>2200</v>
      </c>
      <c r="L16" s="11">
        <f t="shared" si="53"/>
        <v>2200</v>
      </c>
      <c r="M16" s="11">
        <f t="shared" si="53"/>
        <v>2200</v>
      </c>
      <c r="N16" s="11">
        <f t="shared" si="53"/>
        <v>2200</v>
      </c>
      <c r="O16" s="11">
        <f t="shared" si="53"/>
        <v>2200</v>
      </c>
      <c r="P16" s="11">
        <f t="shared" si="53"/>
        <v>2200</v>
      </c>
      <c r="Q16" s="11">
        <f t="shared" si="53"/>
        <v>2200</v>
      </c>
      <c r="R16" s="11">
        <f t="shared" si="53"/>
        <v>2200</v>
      </c>
      <c r="S16" s="11">
        <f t="shared" si="53"/>
        <v>2200</v>
      </c>
      <c r="T16" s="11">
        <f t="shared" si="53"/>
        <v>2200</v>
      </c>
      <c r="U16" s="11">
        <f t="shared" si="53"/>
        <v>2200</v>
      </c>
      <c r="V16" s="11">
        <f t="shared" si="53"/>
        <v>2200</v>
      </c>
      <c r="W16" s="11">
        <f t="shared" si="53"/>
        <v>2200</v>
      </c>
      <c r="X16" s="11">
        <f t="shared" si="53"/>
        <v>2200</v>
      </c>
      <c r="Y16" s="11">
        <f t="shared" si="53"/>
        <v>2200</v>
      </c>
      <c r="Z16" s="11">
        <f t="shared" si="53"/>
        <v>2200</v>
      </c>
      <c r="AA16" s="11">
        <f t="shared" si="53"/>
        <v>2200</v>
      </c>
      <c r="AB16" s="11">
        <f t="shared" si="53"/>
        <v>2200</v>
      </c>
      <c r="AC16" s="11">
        <f t="shared" si="53"/>
        <v>2200</v>
      </c>
      <c r="AD16" s="11">
        <f t="shared" si="53"/>
        <v>2200</v>
      </c>
      <c r="AE16" s="11">
        <f t="shared" si="53"/>
        <v>2200</v>
      </c>
      <c r="AF16" s="11">
        <f t="shared" si="53"/>
        <v>2200</v>
      </c>
      <c r="AG16" s="11">
        <f t="shared" si="53"/>
        <v>2200</v>
      </c>
      <c r="AH16" s="11">
        <f t="shared" si="53"/>
        <v>2200</v>
      </c>
      <c r="AI16" s="11">
        <f t="shared" si="53"/>
        <v>2200</v>
      </c>
      <c r="AJ16" s="11">
        <f t="shared" si="53"/>
        <v>2200</v>
      </c>
      <c r="AK16" s="11">
        <f t="shared" si="53"/>
        <v>2200</v>
      </c>
      <c r="AL16" s="11">
        <f t="shared" si="53"/>
        <v>2200</v>
      </c>
      <c r="AM16" s="32"/>
    </row>
    <row r="17" spans="1:39" x14ac:dyDescent="0.25">
      <c r="A17" s="17">
        <v>0.22</v>
      </c>
      <c r="B17" s="10" t="s">
        <v>62</v>
      </c>
      <c r="C17" s="11">
        <f t="shared" si="54"/>
        <v>11000</v>
      </c>
      <c r="D17" s="11">
        <f t="shared" si="53"/>
        <v>11000</v>
      </c>
      <c r="E17" s="11">
        <f t="shared" si="53"/>
        <v>11000</v>
      </c>
      <c r="F17" s="11">
        <f t="shared" si="53"/>
        <v>11000</v>
      </c>
      <c r="G17" s="11">
        <f t="shared" si="53"/>
        <v>11000</v>
      </c>
      <c r="H17" s="11">
        <f t="shared" si="53"/>
        <v>11000</v>
      </c>
      <c r="I17" s="11">
        <f t="shared" si="53"/>
        <v>11000</v>
      </c>
      <c r="J17" s="11">
        <f t="shared" si="53"/>
        <v>11000</v>
      </c>
      <c r="K17" s="11">
        <f t="shared" si="53"/>
        <v>11000</v>
      </c>
      <c r="L17" s="11">
        <f t="shared" si="53"/>
        <v>11000</v>
      </c>
      <c r="M17" s="11">
        <f t="shared" si="53"/>
        <v>11000</v>
      </c>
      <c r="N17" s="11">
        <f t="shared" si="53"/>
        <v>11000</v>
      </c>
      <c r="O17" s="11">
        <f t="shared" si="53"/>
        <v>11000</v>
      </c>
      <c r="P17" s="11">
        <f t="shared" si="53"/>
        <v>11000</v>
      </c>
      <c r="Q17" s="11">
        <f t="shared" si="53"/>
        <v>11000</v>
      </c>
      <c r="R17" s="11">
        <f t="shared" si="53"/>
        <v>11000</v>
      </c>
      <c r="S17" s="11">
        <f t="shared" si="53"/>
        <v>11000</v>
      </c>
      <c r="T17" s="11">
        <f t="shared" si="53"/>
        <v>11000</v>
      </c>
      <c r="U17" s="11">
        <f t="shared" si="53"/>
        <v>11000</v>
      </c>
      <c r="V17" s="11">
        <f t="shared" si="53"/>
        <v>11000</v>
      </c>
      <c r="W17" s="11">
        <f t="shared" si="53"/>
        <v>11000</v>
      </c>
      <c r="X17" s="11">
        <f t="shared" si="53"/>
        <v>11000</v>
      </c>
      <c r="Y17" s="11">
        <f t="shared" si="53"/>
        <v>11000</v>
      </c>
      <c r="Z17" s="11">
        <f t="shared" si="53"/>
        <v>11000</v>
      </c>
      <c r="AA17" s="11">
        <f t="shared" si="53"/>
        <v>11000</v>
      </c>
      <c r="AB17" s="11">
        <f t="shared" si="53"/>
        <v>11000</v>
      </c>
      <c r="AC17" s="11">
        <f t="shared" si="53"/>
        <v>11000</v>
      </c>
      <c r="AD17" s="11">
        <f t="shared" si="53"/>
        <v>11000</v>
      </c>
      <c r="AE17" s="11">
        <f t="shared" si="53"/>
        <v>11000</v>
      </c>
      <c r="AF17" s="11">
        <f t="shared" si="53"/>
        <v>11000</v>
      </c>
      <c r="AG17" s="11">
        <f t="shared" si="53"/>
        <v>11000</v>
      </c>
      <c r="AH17" s="11">
        <f t="shared" si="53"/>
        <v>11000</v>
      </c>
      <c r="AI17" s="11">
        <f t="shared" si="53"/>
        <v>11000</v>
      </c>
      <c r="AJ17" s="11">
        <f t="shared" si="53"/>
        <v>11000</v>
      </c>
      <c r="AK17" s="11">
        <f t="shared" si="53"/>
        <v>11000</v>
      </c>
      <c r="AL17" s="11">
        <f t="shared" si="53"/>
        <v>11000</v>
      </c>
      <c r="AM17" s="32"/>
    </row>
    <row r="18" spans="1:39" x14ac:dyDescent="0.25">
      <c r="A18" s="17">
        <v>0.22</v>
      </c>
      <c r="B18" s="10" t="s">
        <v>63</v>
      </c>
      <c r="C18" s="11">
        <f t="shared" si="54"/>
        <v>1100</v>
      </c>
      <c r="D18" s="11">
        <f t="shared" si="53"/>
        <v>1100</v>
      </c>
      <c r="E18" s="11">
        <f t="shared" si="53"/>
        <v>1100</v>
      </c>
      <c r="F18" s="11">
        <f t="shared" si="53"/>
        <v>1100</v>
      </c>
      <c r="G18" s="11">
        <f t="shared" si="53"/>
        <v>1100</v>
      </c>
      <c r="H18" s="11">
        <f t="shared" si="53"/>
        <v>1100</v>
      </c>
      <c r="I18" s="11">
        <f t="shared" si="53"/>
        <v>1100</v>
      </c>
      <c r="J18" s="11">
        <f t="shared" si="53"/>
        <v>1100</v>
      </c>
      <c r="K18" s="11">
        <f t="shared" si="53"/>
        <v>1100</v>
      </c>
      <c r="L18" s="11">
        <f t="shared" si="53"/>
        <v>1100</v>
      </c>
      <c r="M18" s="11">
        <f t="shared" si="53"/>
        <v>1100</v>
      </c>
      <c r="N18" s="11">
        <f t="shared" si="53"/>
        <v>1100</v>
      </c>
      <c r="O18" s="11">
        <f t="shared" si="53"/>
        <v>1100</v>
      </c>
      <c r="P18" s="11">
        <f t="shared" si="53"/>
        <v>1100</v>
      </c>
      <c r="Q18" s="11">
        <f t="shared" si="53"/>
        <v>1100</v>
      </c>
      <c r="R18" s="11">
        <f t="shared" si="53"/>
        <v>1100</v>
      </c>
      <c r="S18" s="11">
        <f t="shared" si="53"/>
        <v>1100</v>
      </c>
      <c r="T18" s="11">
        <f t="shared" si="53"/>
        <v>1100</v>
      </c>
      <c r="U18" s="11">
        <f t="shared" si="53"/>
        <v>1100</v>
      </c>
      <c r="V18" s="11">
        <f t="shared" si="53"/>
        <v>1100</v>
      </c>
      <c r="W18" s="11">
        <f t="shared" si="53"/>
        <v>1100</v>
      </c>
      <c r="X18" s="11">
        <f t="shared" si="53"/>
        <v>1100</v>
      </c>
      <c r="Y18" s="11">
        <f t="shared" si="53"/>
        <v>1100</v>
      </c>
      <c r="Z18" s="11">
        <f t="shared" si="53"/>
        <v>1100</v>
      </c>
      <c r="AA18" s="11">
        <f t="shared" si="53"/>
        <v>1100</v>
      </c>
      <c r="AB18" s="11">
        <f t="shared" si="53"/>
        <v>1100</v>
      </c>
      <c r="AC18" s="11">
        <f t="shared" si="53"/>
        <v>1100</v>
      </c>
      <c r="AD18" s="11">
        <f t="shared" si="53"/>
        <v>1100</v>
      </c>
      <c r="AE18" s="11">
        <f t="shared" si="53"/>
        <v>1100</v>
      </c>
      <c r="AF18" s="11">
        <f t="shared" si="53"/>
        <v>1100</v>
      </c>
      <c r="AG18" s="11">
        <f t="shared" si="53"/>
        <v>1100</v>
      </c>
      <c r="AH18" s="11">
        <f t="shared" si="53"/>
        <v>1100</v>
      </c>
      <c r="AI18" s="11">
        <f t="shared" si="53"/>
        <v>1100</v>
      </c>
      <c r="AJ18" s="11">
        <f t="shared" si="53"/>
        <v>1100</v>
      </c>
      <c r="AK18" s="11">
        <f t="shared" si="53"/>
        <v>1100</v>
      </c>
      <c r="AL18" s="11">
        <f t="shared" si="53"/>
        <v>1100</v>
      </c>
      <c r="AM18" s="32"/>
    </row>
    <row r="19" spans="1:39" s="2" customFormat="1" x14ac:dyDescent="0.25">
      <c r="A19" s="18"/>
      <c r="B19" s="14" t="s">
        <v>64</v>
      </c>
      <c r="C19" s="13">
        <f>SUM(C14:C18)</f>
        <v>31900</v>
      </c>
      <c r="D19" s="13">
        <f t="shared" ref="D19:N19" si="55">SUM(D14:D18)</f>
        <v>31900</v>
      </c>
      <c r="E19" s="13">
        <f t="shared" si="55"/>
        <v>31900</v>
      </c>
      <c r="F19" s="13">
        <f t="shared" si="55"/>
        <v>31900</v>
      </c>
      <c r="G19" s="13">
        <f t="shared" si="55"/>
        <v>31900</v>
      </c>
      <c r="H19" s="13">
        <f t="shared" si="55"/>
        <v>31900</v>
      </c>
      <c r="I19" s="13">
        <f t="shared" si="55"/>
        <v>31900</v>
      </c>
      <c r="J19" s="13">
        <f t="shared" si="55"/>
        <v>31900</v>
      </c>
      <c r="K19" s="13">
        <f t="shared" si="55"/>
        <v>31900</v>
      </c>
      <c r="L19" s="13">
        <f t="shared" si="55"/>
        <v>31900</v>
      </c>
      <c r="M19" s="13">
        <f t="shared" si="55"/>
        <v>31900</v>
      </c>
      <c r="N19" s="13">
        <f t="shared" si="55"/>
        <v>31900</v>
      </c>
      <c r="O19" s="13">
        <f t="shared" ref="O19:AA19" si="56">SUM(O14:O18)</f>
        <v>31900</v>
      </c>
      <c r="P19" s="13">
        <f t="shared" si="56"/>
        <v>31900</v>
      </c>
      <c r="Q19" s="13">
        <f t="shared" si="56"/>
        <v>31900</v>
      </c>
      <c r="R19" s="13">
        <f t="shared" si="56"/>
        <v>31900</v>
      </c>
      <c r="S19" s="13">
        <f t="shared" si="56"/>
        <v>31900</v>
      </c>
      <c r="T19" s="13">
        <f t="shared" si="56"/>
        <v>31900</v>
      </c>
      <c r="U19" s="13">
        <f t="shared" si="56"/>
        <v>31900</v>
      </c>
      <c r="V19" s="13">
        <f t="shared" si="56"/>
        <v>31900</v>
      </c>
      <c r="W19" s="13">
        <f t="shared" si="56"/>
        <v>31900</v>
      </c>
      <c r="X19" s="13">
        <f t="shared" si="56"/>
        <v>31900</v>
      </c>
      <c r="Y19" s="13">
        <f t="shared" si="56"/>
        <v>31900</v>
      </c>
      <c r="Z19" s="13">
        <f t="shared" si="56"/>
        <v>31900</v>
      </c>
      <c r="AA19" s="13">
        <f t="shared" si="56"/>
        <v>31900</v>
      </c>
      <c r="AB19" s="13">
        <f t="shared" ref="AB19:AL19" si="57">SUM(AB14:AB18)</f>
        <v>31900</v>
      </c>
      <c r="AC19" s="13">
        <f t="shared" si="57"/>
        <v>31900</v>
      </c>
      <c r="AD19" s="13">
        <f t="shared" si="57"/>
        <v>31900</v>
      </c>
      <c r="AE19" s="13">
        <f t="shared" si="57"/>
        <v>31900</v>
      </c>
      <c r="AF19" s="13">
        <f t="shared" si="57"/>
        <v>31900</v>
      </c>
      <c r="AG19" s="13">
        <f t="shared" si="57"/>
        <v>31900</v>
      </c>
      <c r="AH19" s="13">
        <f t="shared" si="57"/>
        <v>31900</v>
      </c>
      <c r="AI19" s="13">
        <f t="shared" si="57"/>
        <v>31900</v>
      </c>
      <c r="AJ19" s="13">
        <f t="shared" si="57"/>
        <v>31900</v>
      </c>
      <c r="AK19" s="13">
        <f t="shared" si="57"/>
        <v>31900</v>
      </c>
      <c r="AL19" s="13">
        <f t="shared" si="57"/>
        <v>31900</v>
      </c>
      <c r="AM19" s="25"/>
    </row>
    <row r="23" spans="1:39" x14ac:dyDescent="0.25">
      <c r="A23" s="14" t="s">
        <v>68</v>
      </c>
      <c r="B23" s="14" t="s">
        <v>67</v>
      </c>
      <c r="C23" s="15">
        <v>43131</v>
      </c>
      <c r="D23" s="15">
        <f>EOMONTH(C23,1)</f>
        <v>43159</v>
      </c>
      <c r="E23" s="15">
        <f t="shared" ref="E23:N23" si="58">EOMONTH(D23,1)</f>
        <v>43190</v>
      </c>
      <c r="F23" s="15">
        <f t="shared" si="58"/>
        <v>43220</v>
      </c>
      <c r="G23" s="15">
        <f t="shared" si="58"/>
        <v>43251</v>
      </c>
      <c r="H23" s="15">
        <f t="shared" si="58"/>
        <v>43281</v>
      </c>
      <c r="I23" s="15">
        <f t="shared" si="58"/>
        <v>43312</v>
      </c>
      <c r="J23" s="15">
        <f t="shared" si="58"/>
        <v>43343</v>
      </c>
      <c r="K23" s="15">
        <f t="shared" si="58"/>
        <v>43373</v>
      </c>
      <c r="L23" s="15">
        <f t="shared" si="58"/>
        <v>43404</v>
      </c>
      <c r="M23" s="15">
        <f t="shared" si="58"/>
        <v>43434</v>
      </c>
      <c r="N23" s="15">
        <f t="shared" si="58"/>
        <v>43465</v>
      </c>
      <c r="O23" s="15">
        <f t="shared" ref="O23" si="59">EOMONTH(N23,1)</f>
        <v>43496</v>
      </c>
      <c r="P23" s="15">
        <f t="shared" ref="P23" si="60">EOMONTH(O23,1)</f>
        <v>43524</v>
      </c>
      <c r="Q23" s="15">
        <f t="shared" ref="Q23" si="61">EOMONTH(P23,1)</f>
        <v>43555</v>
      </c>
      <c r="R23" s="15">
        <f t="shared" ref="R23" si="62">EOMONTH(Q23,1)</f>
        <v>43585</v>
      </c>
      <c r="S23" s="15">
        <f t="shared" ref="S23" si="63">EOMONTH(R23,1)</f>
        <v>43616</v>
      </c>
      <c r="T23" s="15">
        <f t="shared" ref="T23" si="64">EOMONTH(S23,1)</f>
        <v>43646</v>
      </c>
      <c r="U23" s="15">
        <f t="shared" ref="U23" si="65">EOMONTH(T23,1)</f>
        <v>43677</v>
      </c>
      <c r="V23" s="15">
        <f t="shared" ref="V23" si="66">EOMONTH(U23,1)</f>
        <v>43708</v>
      </c>
      <c r="W23" s="15">
        <f t="shared" ref="W23" si="67">EOMONTH(V23,1)</f>
        <v>43738</v>
      </c>
      <c r="X23" s="15">
        <f t="shared" ref="X23" si="68">EOMONTH(W23,1)</f>
        <v>43769</v>
      </c>
      <c r="Y23" s="15">
        <f t="shared" ref="Y23" si="69">EOMONTH(X23,1)</f>
        <v>43799</v>
      </c>
      <c r="Z23" s="15">
        <f t="shared" ref="Z23" si="70">EOMONTH(Y23,1)</f>
        <v>43830</v>
      </c>
      <c r="AA23" s="15">
        <f t="shared" ref="AA23" si="71">EOMONTH(Z23,1)</f>
        <v>43861</v>
      </c>
      <c r="AB23" s="15">
        <f t="shared" ref="AB23" si="72">EOMONTH(AA23,1)</f>
        <v>43890</v>
      </c>
      <c r="AC23" s="15">
        <f t="shared" ref="AC23" si="73">EOMONTH(AB23,1)</f>
        <v>43921</v>
      </c>
      <c r="AD23" s="15">
        <f t="shared" ref="AD23" si="74">EOMONTH(AC23,1)</f>
        <v>43951</v>
      </c>
      <c r="AE23" s="15">
        <f t="shared" ref="AE23" si="75">EOMONTH(AD23,1)</f>
        <v>43982</v>
      </c>
      <c r="AF23" s="15">
        <f t="shared" ref="AF23" si="76">EOMONTH(AE23,1)</f>
        <v>44012</v>
      </c>
      <c r="AG23" s="15">
        <f t="shared" ref="AG23" si="77">EOMONTH(AF23,1)</f>
        <v>44043</v>
      </c>
      <c r="AH23" s="15">
        <f t="shared" ref="AH23" si="78">EOMONTH(AG23,1)</f>
        <v>44074</v>
      </c>
      <c r="AI23" s="15">
        <f t="shared" ref="AI23" si="79">EOMONTH(AH23,1)</f>
        <v>44104</v>
      </c>
      <c r="AJ23" s="15">
        <f t="shared" ref="AJ23" si="80">EOMONTH(AI23,1)</f>
        <v>44135</v>
      </c>
      <c r="AK23" s="15">
        <f t="shared" ref="AK23" si="81">EOMONTH(AJ23,1)</f>
        <v>44165</v>
      </c>
      <c r="AL23" s="15">
        <f t="shared" ref="AL23" si="82">EOMONTH(AK23,1)</f>
        <v>44196</v>
      </c>
      <c r="AM23" s="31"/>
    </row>
    <row r="24" spans="1:39" x14ac:dyDescent="0.25">
      <c r="A24" s="10">
        <f>Cruscotto!D3</f>
        <v>60</v>
      </c>
      <c r="B24" s="10" t="s">
        <v>59</v>
      </c>
      <c r="C24" s="11">
        <f>IF(A24=0,C5+C14,0)</f>
        <v>0</v>
      </c>
      <c r="D24" s="11">
        <f>IF(A24=0,D5+D14,IF(A24=30,C5+C14,0))</f>
        <v>0</v>
      </c>
      <c r="E24" s="11">
        <f>IF(A24=0,E5+E14,IF(A24=30,D5+D14,IF(A24=60,C5+C14,0)))</f>
        <v>36600</v>
      </c>
      <c r="F24" s="11">
        <f>IF(A24=0,F5+F14,IF(A24=30,E5+E14,IF(A24=60,D5+D14,IF(A24=90,C5+C14,0))))</f>
        <v>36600</v>
      </c>
      <c r="G24" s="11">
        <f>IF($A24=0,G5+G14,IF($A24=30,F5+F14,IF($A24=60,E5+E14,IF($A24=90,D5+D14,IF($A24=120,C5+C14,0)))))</f>
        <v>36600</v>
      </c>
      <c r="H24" s="11">
        <f t="shared" ref="H24:AL28" si="83">IF($A24=0,H5+H14,IF($A24=30,G5+G14,IF($A24=60,F5+F14,IF($A24=90,E5+E14,IF($A24=120,D5+D14,0)))))</f>
        <v>36600</v>
      </c>
      <c r="I24" s="11">
        <f t="shared" si="83"/>
        <v>36600</v>
      </c>
      <c r="J24" s="11">
        <f t="shared" si="83"/>
        <v>36600</v>
      </c>
      <c r="K24" s="11">
        <f t="shared" si="83"/>
        <v>36600</v>
      </c>
      <c r="L24" s="11">
        <f t="shared" si="83"/>
        <v>36600</v>
      </c>
      <c r="M24" s="11">
        <f t="shared" si="83"/>
        <v>36600</v>
      </c>
      <c r="N24" s="11">
        <f t="shared" si="83"/>
        <v>36600</v>
      </c>
      <c r="O24" s="11">
        <f t="shared" si="83"/>
        <v>36600</v>
      </c>
      <c r="P24" s="11">
        <f t="shared" si="83"/>
        <v>36600</v>
      </c>
      <c r="Q24" s="11">
        <f t="shared" si="83"/>
        <v>36600</v>
      </c>
      <c r="R24" s="11">
        <f t="shared" si="83"/>
        <v>36600</v>
      </c>
      <c r="S24" s="11">
        <f t="shared" si="83"/>
        <v>36600</v>
      </c>
      <c r="T24" s="11">
        <f t="shared" si="83"/>
        <v>36600</v>
      </c>
      <c r="U24" s="11">
        <f t="shared" si="83"/>
        <v>36600</v>
      </c>
      <c r="V24" s="11">
        <f t="shared" si="83"/>
        <v>36600</v>
      </c>
      <c r="W24" s="11">
        <f t="shared" si="83"/>
        <v>36600</v>
      </c>
      <c r="X24" s="11">
        <f t="shared" si="83"/>
        <v>36600</v>
      </c>
      <c r="Y24" s="11">
        <f t="shared" si="83"/>
        <v>36600</v>
      </c>
      <c r="Z24" s="11">
        <f t="shared" si="83"/>
        <v>36600</v>
      </c>
      <c r="AA24" s="11">
        <f t="shared" si="83"/>
        <v>36600</v>
      </c>
      <c r="AB24" s="11">
        <f t="shared" si="83"/>
        <v>36600</v>
      </c>
      <c r="AC24" s="11">
        <f t="shared" si="83"/>
        <v>36600</v>
      </c>
      <c r="AD24" s="11">
        <f t="shared" si="83"/>
        <v>36600</v>
      </c>
      <c r="AE24" s="11">
        <f t="shared" si="83"/>
        <v>36600</v>
      </c>
      <c r="AF24" s="11">
        <f t="shared" si="83"/>
        <v>36600</v>
      </c>
      <c r="AG24" s="11">
        <f t="shared" si="83"/>
        <v>36600</v>
      </c>
      <c r="AH24" s="11">
        <f t="shared" si="83"/>
        <v>36600</v>
      </c>
      <c r="AI24" s="11">
        <f t="shared" si="83"/>
        <v>36600</v>
      </c>
      <c r="AJ24" s="11">
        <f t="shared" si="83"/>
        <v>36600</v>
      </c>
      <c r="AK24" s="11">
        <f t="shared" si="83"/>
        <v>36600</v>
      </c>
      <c r="AL24" s="11">
        <f t="shared" si="83"/>
        <v>36600</v>
      </c>
      <c r="AM24" s="32"/>
    </row>
    <row r="25" spans="1:39" x14ac:dyDescent="0.25">
      <c r="A25" s="10">
        <f>Cruscotto!D4</f>
        <v>30</v>
      </c>
      <c r="B25" s="10" t="s">
        <v>60</v>
      </c>
      <c r="C25" s="11">
        <f t="shared" ref="C25:C28" si="84">IF(A25=0,C6+C15,0)</f>
        <v>0</v>
      </c>
      <c r="D25" s="11">
        <f t="shared" ref="D25:D28" si="85">IF(A25=0,D6+D15,IF(A25=30,C6+C15,0))</f>
        <v>61000</v>
      </c>
      <c r="E25" s="11">
        <f t="shared" ref="E25:E28" si="86">IF(A25=0,E6+E15,IF(A25=30,D6+D15,IF(A25=60,C6+C15,0)))</f>
        <v>61000</v>
      </c>
      <c r="F25" s="11">
        <f t="shared" ref="F25:F28" si="87">IF(A25=0,F6+F15,IF(A25=30,E6+E15,IF(A25=60,D6+D15,IF(A25=90,C6+C15,0))))</f>
        <v>61000</v>
      </c>
      <c r="G25" s="11">
        <f t="shared" ref="G25:G28" si="88">IF($A25=0,G6+G15,IF($A25=30,F6+F15,IF($A25=60,E6+E15,IF($A25=90,D6+D15,IF($A25=120,C6+C15,0)))))</f>
        <v>61000</v>
      </c>
      <c r="H25" s="11">
        <f t="shared" si="83"/>
        <v>61000</v>
      </c>
      <c r="I25" s="11">
        <f t="shared" si="83"/>
        <v>61000</v>
      </c>
      <c r="J25" s="11">
        <f t="shared" si="83"/>
        <v>61000</v>
      </c>
      <c r="K25" s="11">
        <f t="shared" si="83"/>
        <v>61000</v>
      </c>
      <c r="L25" s="11">
        <f t="shared" si="83"/>
        <v>61000</v>
      </c>
      <c r="M25" s="11">
        <f t="shared" si="83"/>
        <v>61000</v>
      </c>
      <c r="N25" s="11">
        <f t="shared" si="83"/>
        <v>61000</v>
      </c>
      <c r="O25" s="11">
        <f t="shared" si="83"/>
        <v>61000</v>
      </c>
      <c r="P25" s="11">
        <f t="shared" si="83"/>
        <v>61000</v>
      </c>
      <c r="Q25" s="11">
        <f t="shared" si="83"/>
        <v>61000</v>
      </c>
      <c r="R25" s="11">
        <f t="shared" si="83"/>
        <v>61000</v>
      </c>
      <c r="S25" s="11">
        <f t="shared" si="83"/>
        <v>61000</v>
      </c>
      <c r="T25" s="11">
        <f t="shared" si="83"/>
        <v>61000</v>
      </c>
      <c r="U25" s="11">
        <f t="shared" si="83"/>
        <v>61000</v>
      </c>
      <c r="V25" s="11">
        <f t="shared" si="83"/>
        <v>61000</v>
      </c>
      <c r="W25" s="11">
        <f t="shared" si="83"/>
        <v>61000</v>
      </c>
      <c r="X25" s="11">
        <f t="shared" si="83"/>
        <v>61000</v>
      </c>
      <c r="Y25" s="11">
        <f t="shared" si="83"/>
        <v>61000</v>
      </c>
      <c r="Z25" s="11">
        <f t="shared" si="83"/>
        <v>61000</v>
      </c>
      <c r="AA25" s="11">
        <f t="shared" si="83"/>
        <v>61000</v>
      </c>
      <c r="AB25" s="11">
        <f t="shared" si="83"/>
        <v>61000</v>
      </c>
      <c r="AC25" s="11">
        <f t="shared" si="83"/>
        <v>61000</v>
      </c>
      <c r="AD25" s="11">
        <f t="shared" si="83"/>
        <v>61000</v>
      </c>
      <c r="AE25" s="11">
        <f t="shared" si="83"/>
        <v>61000</v>
      </c>
      <c r="AF25" s="11">
        <f t="shared" si="83"/>
        <v>61000</v>
      </c>
      <c r="AG25" s="11">
        <f t="shared" si="83"/>
        <v>61000</v>
      </c>
      <c r="AH25" s="11">
        <f t="shared" si="83"/>
        <v>61000</v>
      </c>
      <c r="AI25" s="11">
        <f t="shared" si="83"/>
        <v>61000</v>
      </c>
      <c r="AJ25" s="11">
        <f t="shared" si="83"/>
        <v>61000</v>
      </c>
      <c r="AK25" s="11">
        <f t="shared" si="83"/>
        <v>61000</v>
      </c>
      <c r="AL25" s="11">
        <f t="shared" si="83"/>
        <v>61000</v>
      </c>
      <c r="AM25" s="32"/>
    </row>
    <row r="26" spans="1:39" x14ac:dyDescent="0.25">
      <c r="A26" s="10">
        <f>Cruscotto!D5</f>
        <v>60</v>
      </c>
      <c r="B26" s="10" t="s">
        <v>61</v>
      </c>
      <c r="C26" s="11">
        <f t="shared" si="84"/>
        <v>0</v>
      </c>
      <c r="D26" s="11">
        <f t="shared" si="85"/>
        <v>0</v>
      </c>
      <c r="E26" s="11">
        <f t="shared" si="86"/>
        <v>12200</v>
      </c>
      <c r="F26" s="11">
        <f t="shared" si="87"/>
        <v>12200</v>
      </c>
      <c r="G26" s="11">
        <f t="shared" si="88"/>
        <v>12200</v>
      </c>
      <c r="H26" s="11">
        <f t="shared" si="83"/>
        <v>12200</v>
      </c>
      <c r="I26" s="11">
        <f t="shared" si="83"/>
        <v>12200</v>
      </c>
      <c r="J26" s="11">
        <f t="shared" si="83"/>
        <v>12200</v>
      </c>
      <c r="K26" s="11">
        <f t="shared" si="83"/>
        <v>12200</v>
      </c>
      <c r="L26" s="11">
        <f t="shared" si="83"/>
        <v>12200</v>
      </c>
      <c r="M26" s="11">
        <f t="shared" si="83"/>
        <v>12200</v>
      </c>
      <c r="N26" s="11">
        <f t="shared" si="83"/>
        <v>12200</v>
      </c>
      <c r="O26" s="11">
        <f t="shared" si="83"/>
        <v>12200</v>
      </c>
      <c r="P26" s="11">
        <f t="shared" si="83"/>
        <v>12200</v>
      </c>
      <c r="Q26" s="11">
        <f t="shared" si="83"/>
        <v>12200</v>
      </c>
      <c r="R26" s="11">
        <f t="shared" si="83"/>
        <v>12200</v>
      </c>
      <c r="S26" s="11">
        <f t="shared" si="83"/>
        <v>12200</v>
      </c>
      <c r="T26" s="11">
        <f t="shared" si="83"/>
        <v>12200</v>
      </c>
      <c r="U26" s="11">
        <f t="shared" si="83"/>
        <v>12200</v>
      </c>
      <c r="V26" s="11">
        <f t="shared" si="83"/>
        <v>12200</v>
      </c>
      <c r="W26" s="11">
        <f t="shared" si="83"/>
        <v>12200</v>
      </c>
      <c r="X26" s="11">
        <f t="shared" si="83"/>
        <v>12200</v>
      </c>
      <c r="Y26" s="11">
        <f t="shared" si="83"/>
        <v>12200</v>
      </c>
      <c r="Z26" s="11">
        <f t="shared" si="83"/>
        <v>12200</v>
      </c>
      <c r="AA26" s="11">
        <f t="shared" si="83"/>
        <v>12200</v>
      </c>
      <c r="AB26" s="11">
        <f t="shared" si="83"/>
        <v>12200</v>
      </c>
      <c r="AC26" s="11">
        <f t="shared" si="83"/>
        <v>12200</v>
      </c>
      <c r="AD26" s="11">
        <f t="shared" si="83"/>
        <v>12200</v>
      </c>
      <c r="AE26" s="11">
        <f t="shared" si="83"/>
        <v>12200</v>
      </c>
      <c r="AF26" s="11">
        <f t="shared" si="83"/>
        <v>12200</v>
      </c>
      <c r="AG26" s="11">
        <f t="shared" si="83"/>
        <v>12200</v>
      </c>
      <c r="AH26" s="11">
        <f t="shared" si="83"/>
        <v>12200</v>
      </c>
      <c r="AI26" s="11">
        <f t="shared" si="83"/>
        <v>12200</v>
      </c>
      <c r="AJ26" s="11">
        <f t="shared" si="83"/>
        <v>12200</v>
      </c>
      <c r="AK26" s="11">
        <f t="shared" si="83"/>
        <v>12200</v>
      </c>
      <c r="AL26" s="11">
        <f t="shared" si="83"/>
        <v>12200</v>
      </c>
      <c r="AM26" s="32"/>
    </row>
    <row r="27" spans="1:39" x14ac:dyDescent="0.25">
      <c r="A27" s="10">
        <f>Cruscotto!D6</f>
        <v>30</v>
      </c>
      <c r="B27" s="10" t="s">
        <v>62</v>
      </c>
      <c r="C27" s="11">
        <f t="shared" si="84"/>
        <v>0</v>
      </c>
      <c r="D27" s="11">
        <f t="shared" si="85"/>
        <v>61000</v>
      </c>
      <c r="E27" s="11">
        <f t="shared" si="86"/>
        <v>61000</v>
      </c>
      <c r="F27" s="11">
        <f t="shared" si="87"/>
        <v>61000</v>
      </c>
      <c r="G27" s="11">
        <f t="shared" si="88"/>
        <v>61000</v>
      </c>
      <c r="H27" s="11">
        <f t="shared" si="83"/>
        <v>61000</v>
      </c>
      <c r="I27" s="11">
        <f t="shared" si="83"/>
        <v>61000</v>
      </c>
      <c r="J27" s="11">
        <f t="shared" si="83"/>
        <v>61000</v>
      </c>
      <c r="K27" s="11">
        <f t="shared" si="83"/>
        <v>61000</v>
      </c>
      <c r="L27" s="11">
        <f t="shared" si="83"/>
        <v>61000</v>
      </c>
      <c r="M27" s="11">
        <f t="shared" si="83"/>
        <v>61000</v>
      </c>
      <c r="N27" s="11">
        <f t="shared" si="83"/>
        <v>61000</v>
      </c>
      <c r="O27" s="11">
        <f t="shared" si="83"/>
        <v>61000</v>
      </c>
      <c r="P27" s="11">
        <f t="shared" si="83"/>
        <v>61000</v>
      </c>
      <c r="Q27" s="11">
        <f t="shared" si="83"/>
        <v>61000</v>
      </c>
      <c r="R27" s="11">
        <f t="shared" si="83"/>
        <v>61000</v>
      </c>
      <c r="S27" s="11">
        <f t="shared" si="83"/>
        <v>61000</v>
      </c>
      <c r="T27" s="11">
        <f t="shared" si="83"/>
        <v>61000</v>
      </c>
      <c r="U27" s="11">
        <f t="shared" si="83"/>
        <v>61000</v>
      </c>
      <c r="V27" s="11">
        <f t="shared" si="83"/>
        <v>61000</v>
      </c>
      <c r="W27" s="11">
        <f t="shared" si="83"/>
        <v>61000</v>
      </c>
      <c r="X27" s="11">
        <f t="shared" si="83"/>
        <v>61000</v>
      </c>
      <c r="Y27" s="11">
        <f t="shared" si="83"/>
        <v>61000</v>
      </c>
      <c r="Z27" s="11">
        <f t="shared" si="83"/>
        <v>61000</v>
      </c>
      <c r="AA27" s="11">
        <f t="shared" si="83"/>
        <v>61000</v>
      </c>
      <c r="AB27" s="11">
        <f t="shared" si="83"/>
        <v>61000</v>
      </c>
      <c r="AC27" s="11">
        <f t="shared" si="83"/>
        <v>61000</v>
      </c>
      <c r="AD27" s="11">
        <f t="shared" si="83"/>
        <v>61000</v>
      </c>
      <c r="AE27" s="11">
        <f t="shared" si="83"/>
        <v>61000</v>
      </c>
      <c r="AF27" s="11">
        <f t="shared" si="83"/>
        <v>61000</v>
      </c>
      <c r="AG27" s="11">
        <f t="shared" si="83"/>
        <v>61000</v>
      </c>
      <c r="AH27" s="11">
        <f t="shared" si="83"/>
        <v>61000</v>
      </c>
      <c r="AI27" s="11">
        <f t="shared" si="83"/>
        <v>61000</v>
      </c>
      <c r="AJ27" s="11">
        <f t="shared" si="83"/>
        <v>61000</v>
      </c>
      <c r="AK27" s="11">
        <f t="shared" si="83"/>
        <v>61000</v>
      </c>
      <c r="AL27" s="11">
        <f t="shared" si="83"/>
        <v>61000</v>
      </c>
      <c r="AM27" s="32"/>
    </row>
    <row r="28" spans="1:39" x14ac:dyDescent="0.25">
      <c r="A28" s="10">
        <f>Cruscotto!D7</f>
        <v>60</v>
      </c>
      <c r="B28" s="10" t="s">
        <v>63</v>
      </c>
      <c r="C28" s="11">
        <f t="shared" si="84"/>
        <v>0</v>
      </c>
      <c r="D28" s="11">
        <f t="shared" si="85"/>
        <v>0</v>
      </c>
      <c r="E28" s="11">
        <f t="shared" si="86"/>
        <v>6100</v>
      </c>
      <c r="F28" s="11">
        <f t="shared" si="87"/>
        <v>6100</v>
      </c>
      <c r="G28" s="11">
        <f t="shared" si="88"/>
        <v>6100</v>
      </c>
      <c r="H28" s="11">
        <f t="shared" si="83"/>
        <v>6100</v>
      </c>
      <c r="I28" s="11">
        <f t="shared" si="83"/>
        <v>6100</v>
      </c>
      <c r="J28" s="11">
        <f t="shared" si="83"/>
        <v>6100</v>
      </c>
      <c r="K28" s="11">
        <f t="shared" si="83"/>
        <v>6100</v>
      </c>
      <c r="L28" s="11">
        <f t="shared" si="83"/>
        <v>6100</v>
      </c>
      <c r="M28" s="11">
        <f t="shared" si="83"/>
        <v>6100</v>
      </c>
      <c r="N28" s="11">
        <f t="shared" si="83"/>
        <v>6100</v>
      </c>
      <c r="O28" s="11">
        <f t="shared" si="83"/>
        <v>6100</v>
      </c>
      <c r="P28" s="11">
        <f t="shared" si="83"/>
        <v>6100</v>
      </c>
      <c r="Q28" s="11">
        <f t="shared" si="83"/>
        <v>6100</v>
      </c>
      <c r="R28" s="11">
        <f t="shared" si="83"/>
        <v>6100</v>
      </c>
      <c r="S28" s="11">
        <f t="shared" si="83"/>
        <v>6100</v>
      </c>
      <c r="T28" s="11">
        <f t="shared" si="83"/>
        <v>6100</v>
      </c>
      <c r="U28" s="11">
        <f t="shared" si="83"/>
        <v>6100</v>
      </c>
      <c r="V28" s="11">
        <f t="shared" si="83"/>
        <v>6100</v>
      </c>
      <c r="W28" s="11">
        <f t="shared" si="83"/>
        <v>6100</v>
      </c>
      <c r="X28" s="11">
        <f t="shared" si="83"/>
        <v>6100</v>
      </c>
      <c r="Y28" s="11">
        <f t="shared" si="83"/>
        <v>6100</v>
      </c>
      <c r="Z28" s="11">
        <f t="shared" si="83"/>
        <v>6100</v>
      </c>
      <c r="AA28" s="11">
        <f t="shared" si="83"/>
        <v>6100</v>
      </c>
      <c r="AB28" s="11">
        <f t="shared" si="83"/>
        <v>6100</v>
      </c>
      <c r="AC28" s="11">
        <f t="shared" si="83"/>
        <v>6100</v>
      </c>
      <c r="AD28" s="11">
        <f t="shared" si="83"/>
        <v>6100</v>
      </c>
      <c r="AE28" s="11">
        <f t="shared" si="83"/>
        <v>6100</v>
      </c>
      <c r="AF28" s="11">
        <f t="shared" si="83"/>
        <v>6100</v>
      </c>
      <c r="AG28" s="11">
        <f t="shared" si="83"/>
        <v>6100</v>
      </c>
      <c r="AH28" s="11">
        <f t="shared" si="83"/>
        <v>6100</v>
      </c>
      <c r="AI28" s="11">
        <f t="shared" si="83"/>
        <v>6100</v>
      </c>
      <c r="AJ28" s="11">
        <f t="shared" si="83"/>
        <v>6100</v>
      </c>
      <c r="AK28" s="11">
        <f t="shared" si="83"/>
        <v>6100</v>
      </c>
      <c r="AL28" s="11">
        <f t="shared" si="83"/>
        <v>6100</v>
      </c>
      <c r="AM28" s="32"/>
    </row>
    <row r="29" spans="1:39" x14ac:dyDescent="0.25">
      <c r="A29" s="10"/>
      <c r="B29" s="14" t="s">
        <v>64</v>
      </c>
      <c r="C29" s="13">
        <f>SUM(C24:C28)</f>
        <v>0</v>
      </c>
      <c r="D29" s="13">
        <f t="shared" ref="D29:N29" si="89">SUM(D24:D28)</f>
        <v>122000</v>
      </c>
      <c r="E29" s="13">
        <f t="shared" si="89"/>
        <v>176900</v>
      </c>
      <c r="F29" s="13">
        <f t="shared" si="89"/>
        <v>176900</v>
      </c>
      <c r="G29" s="13">
        <f t="shared" si="89"/>
        <v>176900</v>
      </c>
      <c r="H29" s="13">
        <f t="shared" si="89"/>
        <v>176900</v>
      </c>
      <c r="I29" s="13">
        <f t="shared" si="89"/>
        <v>176900</v>
      </c>
      <c r="J29" s="13">
        <f t="shared" si="89"/>
        <v>176900</v>
      </c>
      <c r="K29" s="13">
        <f t="shared" si="89"/>
        <v>176900</v>
      </c>
      <c r="L29" s="13">
        <f t="shared" si="89"/>
        <v>176900</v>
      </c>
      <c r="M29" s="13">
        <f t="shared" si="89"/>
        <v>176900</v>
      </c>
      <c r="N29" s="13">
        <f t="shared" si="89"/>
        <v>176900</v>
      </c>
      <c r="O29" s="13">
        <f t="shared" ref="O29:AA29" si="90">SUM(O24:O28)</f>
        <v>176900</v>
      </c>
      <c r="P29" s="13">
        <f t="shared" si="90"/>
        <v>176900</v>
      </c>
      <c r="Q29" s="13">
        <f t="shared" si="90"/>
        <v>176900</v>
      </c>
      <c r="R29" s="13">
        <f t="shared" si="90"/>
        <v>176900</v>
      </c>
      <c r="S29" s="13">
        <f t="shared" si="90"/>
        <v>176900</v>
      </c>
      <c r="T29" s="13">
        <f t="shared" si="90"/>
        <v>176900</v>
      </c>
      <c r="U29" s="13">
        <f t="shared" si="90"/>
        <v>176900</v>
      </c>
      <c r="V29" s="13">
        <f t="shared" si="90"/>
        <v>176900</v>
      </c>
      <c r="W29" s="13">
        <f t="shared" si="90"/>
        <v>176900</v>
      </c>
      <c r="X29" s="13">
        <f t="shared" si="90"/>
        <v>176900</v>
      </c>
      <c r="Y29" s="13">
        <f t="shared" si="90"/>
        <v>176900</v>
      </c>
      <c r="Z29" s="13">
        <f t="shared" si="90"/>
        <v>176900</v>
      </c>
      <c r="AA29" s="13">
        <f t="shared" si="90"/>
        <v>176900</v>
      </c>
      <c r="AB29" s="13">
        <f t="shared" ref="AB29:AL29" si="91">SUM(AB24:AB28)</f>
        <v>176900</v>
      </c>
      <c r="AC29" s="13">
        <f t="shared" si="91"/>
        <v>176900</v>
      </c>
      <c r="AD29" s="13">
        <f t="shared" si="91"/>
        <v>176900</v>
      </c>
      <c r="AE29" s="13">
        <f t="shared" si="91"/>
        <v>176900</v>
      </c>
      <c r="AF29" s="13">
        <f t="shared" si="91"/>
        <v>176900</v>
      </c>
      <c r="AG29" s="13">
        <f t="shared" si="91"/>
        <v>176900</v>
      </c>
      <c r="AH29" s="13">
        <f t="shared" si="91"/>
        <v>176900</v>
      </c>
      <c r="AI29" s="13">
        <f t="shared" si="91"/>
        <v>176900</v>
      </c>
      <c r="AJ29" s="13">
        <f t="shared" si="91"/>
        <v>176900</v>
      </c>
      <c r="AK29" s="13">
        <f t="shared" si="91"/>
        <v>176900</v>
      </c>
      <c r="AL29" s="13">
        <f t="shared" si="91"/>
        <v>176900</v>
      </c>
      <c r="AM29" s="25"/>
    </row>
    <row r="32" spans="1:39" s="2" customFormat="1" x14ac:dyDescent="0.25">
      <c r="A32" s="19"/>
      <c r="B32" s="14" t="s">
        <v>71</v>
      </c>
      <c r="C32" s="15">
        <v>43131</v>
      </c>
      <c r="D32" s="15">
        <f>EOMONTH(C32,1)</f>
        <v>43159</v>
      </c>
      <c r="E32" s="15">
        <f t="shared" ref="E32:N32" si="92">EOMONTH(D32,1)</f>
        <v>43190</v>
      </c>
      <c r="F32" s="15">
        <f t="shared" si="92"/>
        <v>43220</v>
      </c>
      <c r="G32" s="15">
        <f t="shared" si="92"/>
        <v>43251</v>
      </c>
      <c r="H32" s="15">
        <f t="shared" si="92"/>
        <v>43281</v>
      </c>
      <c r="I32" s="15">
        <f t="shared" si="92"/>
        <v>43312</v>
      </c>
      <c r="J32" s="15">
        <f t="shared" si="92"/>
        <v>43343</v>
      </c>
      <c r="K32" s="15">
        <f t="shared" si="92"/>
        <v>43373</v>
      </c>
      <c r="L32" s="15">
        <f t="shared" si="92"/>
        <v>43404</v>
      </c>
      <c r="M32" s="15">
        <f t="shared" si="92"/>
        <v>43434</v>
      </c>
      <c r="N32" s="15">
        <f t="shared" si="92"/>
        <v>43465</v>
      </c>
      <c r="O32" s="15">
        <f t="shared" ref="O32" si="93">EOMONTH(N32,1)</f>
        <v>43496</v>
      </c>
      <c r="P32" s="15">
        <f t="shared" ref="P32" si="94">EOMONTH(O32,1)</f>
        <v>43524</v>
      </c>
      <c r="Q32" s="15">
        <f t="shared" ref="Q32" si="95">EOMONTH(P32,1)</f>
        <v>43555</v>
      </c>
      <c r="R32" s="15">
        <f t="shared" ref="R32" si="96">EOMONTH(Q32,1)</f>
        <v>43585</v>
      </c>
      <c r="S32" s="15">
        <f t="shared" ref="S32" si="97">EOMONTH(R32,1)</f>
        <v>43616</v>
      </c>
      <c r="T32" s="15">
        <f t="shared" ref="T32" si="98">EOMONTH(S32,1)</f>
        <v>43646</v>
      </c>
      <c r="U32" s="15">
        <f t="shared" ref="U32" si="99">EOMONTH(T32,1)</f>
        <v>43677</v>
      </c>
      <c r="V32" s="15">
        <f t="shared" ref="V32" si="100">EOMONTH(U32,1)</f>
        <v>43708</v>
      </c>
      <c r="W32" s="15">
        <f t="shared" ref="W32" si="101">EOMONTH(V32,1)</f>
        <v>43738</v>
      </c>
      <c r="X32" s="15">
        <f t="shared" ref="X32" si="102">EOMONTH(W32,1)</f>
        <v>43769</v>
      </c>
      <c r="Y32" s="15">
        <f t="shared" ref="Y32" si="103">EOMONTH(X32,1)</f>
        <v>43799</v>
      </c>
      <c r="Z32" s="15">
        <f t="shared" ref="Z32" si="104">EOMONTH(Y32,1)</f>
        <v>43830</v>
      </c>
      <c r="AA32" s="15">
        <f t="shared" ref="AA32" si="105">EOMONTH(Z32,1)</f>
        <v>43861</v>
      </c>
      <c r="AB32" s="15">
        <f t="shared" ref="AB32" si="106">EOMONTH(AA32,1)</f>
        <v>43890</v>
      </c>
      <c r="AC32" s="15">
        <f t="shared" ref="AC32" si="107">EOMONTH(AB32,1)</f>
        <v>43921</v>
      </c>
      <c r="AD32" s="15">
        <f t="shared" ref="AD32" si="108">EOMONTH(AC32,1)</f>
        <v>43951</v>
      </c>
      <c r="AE32" s="15">
        <f t="shared" ref="AE32" si="109">EOMONTH(AD32,1)</f>
        <v>43982</v>
      </c>
      <c r="AF32" s="15">
        <f t="shared" ref="AF32" si="110">EOMONTH(AE32,1)</f>
        <v>44012</v>
      </c>
      <c r="AG32" s="15">
        <f t="shared" ref="AG32" si="111">EOMONTH(AF32,1)</f>
        <v>44043</v>
      </c>
      <c r="AH32" s="15">
        <f t="shared" ref="AH32" si="112">EOMONTH(AG32,1)</f>
        <v>44074</v>
      </c>
      <c r="AI32" s="15">
        <f t="shared" ref="AI32" si="113">EOMONTH(AH32,1)</f>
        <v>44104</v>
      </c>
      <c r="AJ32" s="15">
        <f t="shared" ref="AJ32" si="114">EOMONTH(AI32,1)</f>
        <v>44135</v>
      </c>
      <c r="AK32" s="15">
        <f t="shared" ref="AK32" si="115">EOMONTH(AJ32,1)</f>
        <v>44165</v>
      </c>
      <c r="AL32" s="15">
        <f t="shared" ref="AL32" si="116">EOMONTH(AK32,1)</f>
        <v>44196</v>
      </c>
      <c r="AM32" s="31"/>
    </row>
    <row r="33" spans="1:39" x14ac:dyDescent="0.25">
      <c r="A33" s="20"/>
      <c r="B33" s="10" t="s">
        <v>59</v>
      </c>
      <c r="C33" s="11">
        <f>(C5+C14)-C24</f>
        <v>36600</v>
      </c>
      <c r="D33" s="11">
        <f t="shared" ref="D33:AL37" si="117">(D5+D14)-D24</f>
        <v>36600</v>
      </c>
      <c r="E33" s="11">
        <f t="shared" si="117"/>
        <v>0</v>
      </c>
      <c r="F33" s="11">
        <f t="shared" si="117"/>
        <v>0</v>
      </c>
      <c r="G33" s="11">
        <f t="shared" si="117"/>
        <v>0</v>
      </c>
      <c r="H33" s="11">
        <f t="shared" si="117"/>
        <v>0</v>
      </c>
      <c r="I33" s="11">
        <f t="shared" si="117"/>
        <v>0</v>
      </c>
      <c r="J33" s="11">
        <f t="shared" si="117"/>
        <v>0</v>
      </c>
      <c r="K33" s="11">
        <f t="shared" si="117"/>
        <v>0</v>
      </c>
      <c r="L33" s="11">
        <f t="shared" si="117"/>
        <v>0</v>
      </c>
      <c r="M33" s="11">
        <f t="shared" si="117"/>
        <v>0</v>
      </c>
      <c r="N33" s="11">
        <f t="shared" si="117"/>
        <v>0</v>
      </c>
      <c r="O33" s="11">
        <f t="shared" si="117"/>
        <v>0</v>
      </c>
      <c r="P33" s="11">
        <f t="shared" si="117"/>
        <v>0</v>
      </c>
      <c r="Q33" s="11">
        <f t="shared" si="117"/>
        <v>0</v>
      </c>
      <c r="R33" s="11">
        <f t="shared" si="117"/>
        <v>0</v>
      </c>
      <c r="S33" s="11">
        <f t="shared" si="117"/>
        <v>0</v>
      </c>
      <c r="T33" s="11">
        <f t="shared" si="117"/>
        <v>0</v>
      </c>
      <c r="U33" s="11">
        <f t="shared" si="117"/>
        <v>0</v>
      </c>
      <c r="V33" s="11">
        <f t="shared" si="117"/>
        <v>0</v>
      </c>
      <c r="W33" s="11">
        <f t="shared" si="117"/>
        <v>0</v>
      </c>
      <c r="X33" s="11">
        <f t="shared" si="117"/>
        <v>0</v>
      </c>
      <c r="Y33" s="11">
        <f t="shared" si="117"/>
        <v>0</v>
      </c>
      <c r="Z33" s="11">
        <f t="shared" si="117"/>
        <v>0</v>
      </c>
      <c r="AA33" s="11">
        <f t="shared" si="117"/>
        <v>0</v>
      </c>
      <c r="AB33" s="11">
        <f t="shared" si="117"/>
        <v>0</v>
      </c>
      <c r="AC33" s="11">
        <f t="shared" si="117"/>
        <v>0</v>
      </c>
      <c r="AD33" s="11">
        <f t="shared" si="117"/>
        <v>0</v>
      </c>
      <c r="AE33" s="11">
        <f t="shared" si="117"/>
        <v>0</v>
      </c>
      <c r="AF33" s="11">
        <f t="shared" si="117"/>
        <v>0</v>
      </c>
      <c r="AG33" s="11">
        <f t="shared" si="117"/>
        <v>0</v>
      </c>
      <c r="AH33" s="11">
        <f t="shared" si="117"/>
        <v>0</v>
      </c>
      <c r="AI33" s="11">
        <f t="shared" si="117"/>
        <v>0</v>
      </c>
      <c r="AJ33" s="11">
        <f t="shared" si="117"/>
        <v>0</v>
      </c>
      <c r="AK33" s="11">
        <f t="shared" si="117"/>
        <v>0</v>
      </c>
      <c r="AL33" s="11">
        <f t="shared" si="117"/>
        <v>0</v>
      </c>
      <c r="AM33" s="32"/>
    </row>
    <row r="34" spans="1:39" x14ac:dyDescent="0.25">
      <c r="A34" s="20"/>
      <c r="B34" s="10" t="s">
        <v>60</v>
      </c>
      <c r="C34" s="11">
        <f t="shared" ref="C34:R37" si="118">(C6+C15)-C25</f>
        <v>61000</v>
      </c>
      <c r="D34" s="11">
        <f t="shared" si="118"/>
        <v>0</v>
      </c>
      <c r="E34" s="11">
        <f t="shared" si="118"/>
        <v>0</v>
      </c>
      <c r="F34" s="11">
        <f t="shared" si="118"/>
        <v>0</v>
      </c>
      <c r="G34" s="11">
        <f t="shared" si="118"/>
        <v>0</v>
      </c>
      <c r="H34" s="11">
        <f t="shared" si="118"/>
        <v>0</v>
      </c>
      <c r="I34" s="11">
        <f t="shared" si="118"/>
        <v>0</v>
      </c>
      <c r="J34" s="11">
        <f t="shared" si="118"/>
        <v>0</v>
      </c>
      <c r="K34" s="11">
        <f t="shared" si="118"/>
        <v>0</v>
      </c>
      <c r="L34" s="11">
        <f t="shared" si="118"/>
        <v>0</v>
      </c>
      <c r="M34" s="11">
        <f t="shared" si="118"/>
        <v>0</v>
      </c>
      <c r="N34" s="11">
        <f t="shared" si="118"/>
        <v>0</v>
      </c>
      <c r="O34" s="11">
        <f t="shared" si="118"/>
        <v>0</v>
      </c>
      <c r="P34" s="11">
        <f t="shared" si="118"/>
        <v>0</v>
      </c>
      <c r="Q34" s="11">
        <f t="shared" si="118"/>
        <v>0</v>
      </c>
      <c r="R34" s="11">
        <f t="shared" si="118"/>
        <v>0</v>
      </c>
      <c r="S34" s="11">
        <f t="shared" si="117"/>
        <v>0</v>
      </c>
      <c r="T34" s="11">
        <f t="shared" si="117"/>
        <v>0</v>
      </c>
      <c r="U34" s="11">
        <f t="shared" si="117"/>
        <v>0</v>
      </c>
      <c r="V34" s="11">
        <f t="shared" si="117"/>
        <v>0</v>
      </c>
      <c r="W34" s="11">
        <f t="shared" si="117"/>
        <v>0</v>
      </c>
      <c r="X34" s="11">
        <f t="shared" si="117"/>
        <v>0</v>
      </c>
      <c r="Y34" s="11">
        <f t="shared" si="117"/>
        <v>0</v>
      </c>
      <c r="Z34" s="11">
        <f t="shared" si="117"/>
        <v>0</v>
      </c>
      <c r="AA34" s="11">
        <f t="shared" si="117"/>
        <v>0</v>
      </c>
      <c r="AB34" s="11">
        <f t="shared" si="117"/>
        <v>0</v>
      </c>
      <c r="AC34" s="11">
        <f t="shared" si="117"/>
        <v>0</v>
      </c>
      <c r="AD34" s="11">
        <f t="shared" si="117"/>
        <v>0</v>
      </c>
      <c r="AE34" s="11">
        <f t="shared" si="117"/>
        <v>0</v>
      </c>
      <c r="AF34" s="11">
        <f t="shared" si="117"/>
        <v>0</v>
      </c>
      <c r="AG34" s="11">
        <f t="shared" si="117"/>
        <v>0</v>
      </c>
      <c r="AH34" s="11">
        <f t="shared" si="117"/>
        <v>0</v>
      </c>
      <c r="AI34" s="11">
        <f t="shared" si="117"/>
        <v>0</v>
      </c>
      <c r="AJ34" s="11">
        <f t="shared" si="117"/>
        <v>0</v>
      </c>
      <c r="AK34" s="11">
        <f t="shared" si="117"/>
        <v>0</v>
      </c>
      <c r="AL34" s="11">
        <f t="shared" si="117"/>
        <v>0</v>
      </c>
      <c r="AM34" s="32"/>
    </row>
    <row r="35" spans="1:39" x14ac:dyDescent="0.25">
      <c r="A35" s="20"/>
      <c r="B35" s="10" t="s">
        <v>61</v>
      </c>
      <c r="C35" s="11">
        <f t="shared" si="118"/>
        <v>12200</v>
      </c>
      <c r="D35" s="11">
        <f t="shared" si="117"/>
        <v>12200</v>
      </c>
      <c r="E35" s="11">
        <f t="shared" si="117"/>
        <v>0</v>
      </c>
      <c r="F35" s="11">
        <f t="shared" si="117"/>
        <v>0</v>
      </c>
      <c r="G35" s="11">
        <f t="shared" si="117"/>
        <v>0</v>
      </c>
      <c r="H35" s="11">
        <f t="shared" si="117"/>
        <v>0</v>
      </c>
      <c r="I35" s="11">
        <f t="shared" si="117"/>
        <v>0</v>
      </c>
      <c r="J35" s="11">
        <f t="shared" si="117"/>
        <v>0</v>
      </c>
      <c r="K35" s="11">
        <f t="shared" si="117"/>
        <v>0</v>
      </c>
      <c r="L35" s="11">
        <f t="shared" si="117"/>
        <v>0</v>
      </c>
      <c r="M35" s="11">
        <f t="shared" si="117"/>
        <v>0</v>
      </c>
      <c r="N35" s="11">
        <f t="shared" si="117"/>
        <v>0</v>
      </c>
      <c r="O35" s="11">
        <f t="shared" si="117"/>
        <v>0</v>
      </c>
      <c r="P35" s="11">
        <f t="shared" si="117"/>
        <v>0</v>
      </c>
      <c r="Q35" s="11">
        <f t="shared" si="117"/>
        <v>0</v>
      </c>
      <c r="R35" s="11">
        <f t="shared" si="117"/>
        <v>0</v>
      </c>
      <c r="S35" s="11">
        <f t="shared" si="117"/>
        <v>0</v>
      </c>
      <c r="T35" s="11">
        <f t="shared" si="117"/>
        <v>0</v>
      </c>
      <c r="U35" s="11">
        <f t="shared" si="117"/>
        <v>0</v>
      </c>
      <c r="V35" s="11">
        <f t="shared" si="117"/>
        <v>0</v>
      </c>
      <c r="W35" s="11">
        <f t="shared" si="117"/>
        <v>0</v>
      </c>
      <c r="X35" s="11">
        <f t="shared" si="117"/>
        <v>0</v>
      </c>
      <c r="Y35" s="11">
        <f t="shared" si="117"/>
        <v>0</v>
      </c>
      <c r="Z35" s="11">
        <f t="shared" si="117"/>
        <v>0</v>
      </c>
      <c r="AA35" s="11">
        <f t="shared" si="117"/>
        <v>0</v>
      </c>
      <c r="AB35" s="11">
        <f t="shared" si="117"/>
        <v>0</v>
      </c>
      <c r="AC35" s="11">
        <f t="shared" si="117"/>
        <v>0</v>
      </c>
      <c r="AD35" s="11">
        <f t="shared" si="117"/>
        <v>0</v>
      </c>
      <c r="AE35" s="11">
        <f t="shared" si="117"/>
        <v>0</v>
      </c>
      <c r="AF35" s="11">
        <f t="shared" si="117"/>
        <v>0</v>
      </c>
      <c r="AG35" s="11">
        <f t="shared" si="117"/>
        <v>0</v>
      </c>
      <c r="AH35" s="11">
        <f t="shared" si="117"/>
        <v>0</v>
      </c>
      <c r="AI35" s="11">
        <f t="shared" si="117"/>
        <v>0</v>
      </c>
      <c r="AJ35" s="11">
        <f t="shared" si="117"/>
        <v>0</v>
      </c>
      <c r="AK35" s="11">
        <f t="shared" si="117"/>
        <v>0</v>
      </c>
      <c r="AL35" s="11">
        <f t="shared" si="117"/>
        <v>0</v>
      </c>
      <c r="AM35" s="32"/>
    </row>
    <row r="36" spans="1:39" x14ac:dyDescent="0.25">
      <c r="A36" s="20"/>
      <c r="B36" s="10" t="s">
        <v>62</v>
      </c>
      <c r="C36" s="11">
        <f t="shared" si="118"/>
        <v>61000</v>
      </c>
      <c r="D36" s="11">
        <f t="shared" si="117"/>
        <v>0</v>
      </c>
      <c r="E36" s="11">
        <f t="shared" si="117"/>
        <v>0</v>
      </c>
      <c r="F36" s="11">
        <f t="shared" si="117"/>
        <v>0</v>
      </c>
      <c r="G36" s="11">
        <f t="shared" si="117"/>
        <v>0</v>
      </c>
      <c r="H36" s="11">
        <f t="shared" si="117"/>
        <v>0</v>
      </c>
      <c r="I36" s="11">
        <f t="shared" si="117"/>
        <v>0</v>
      </c>
      <c r="J36" s="11">
        <f t="shared" si="117"/>
        <v>0</v>
      </c>
      <c r="K36" s="11">
        <f t="shared" si="117"/>
        <v>0</v>
      </c>
      <c r="L36" s="11">
        <f t="shared" si="117"/>
        <v>0</v>
      </c>
      <c r="M36" s="11">
        <f t="shared" si="117"/>
        <v>0</v>
      </c>
      <c r="N36" s="11">
        <f t="shared" si="117"/>
        <v>0</v>
      </c>
      <c r="O36" s="11">
        <f t="shared" si="117"/>
        <v>0</v>
      </c>
      <c r="P36" s="11">
        <f t="shared" si="117"/>
        <v>0</v>
      </c>
      <c r="Q36" s="11">
        <f t="shared" si="117"/>
        <v>0</v>
      </c>
      <c r="R36" s="11">
        <f t="shared" si="117"/>
        <v>0</v>
      </c>
      <c r="S36" s="11">
        <f t="shared" si="117"/>
        <v>0</v>
      </c>
      <c r="T36" s="11">
        <f t="shared" si="117"/>
        <v>0</v>
      </c>
      <c r="U36" s="11">
        <f t="shared" si="117"/>
        <v>0</v>
      </c>
      <c r="V36" s="11">
        <f t="shared" si="117"/>
        <v>0</v>
      </c>
      <c r="W36" s="11">
        <f t="shared" si="117"/>
        <v>0</v>
      </c>
      <c r="X36" s="11">
        <f t="shared" si="117"/>
        <v>0</v>
      </c>
      <c r="Y36" s="11">
        <f t="shared" si="117"/>
        <v>0</v>
      </c>
      <c r="Z36" s="11">
        <f t="shared" si="117"/>
        <v>0</v>
      </c>
      <c r="AA36" s="11">
        <f t="shared" si="117"/>
        <v>0</v>
      </c>
      <c r="AB36" s="11">
        <f t="shared" si="117"/>
        <v>0</v>
      </c>
      <c r="AC36" s="11">
        <f t="shared" si="117"/>
        <v>0</v>
      </c>
      <c r="AD36" s="11">
        <f t="shared" si="117"/>
        <v>0</v>
      </c>
      <c r="AE36" s="11">
        <f t="shared" si="117"/>
        <v>0</v>
      </c>
      <c r="AF36" s="11">
        <f t="shared" si="117"/>
        <v>0</v>
      </c>
      <c r="AG36" s="11">
        <f t="shared" si="117"/>
        <v>0</v>
      </c>
      <c r="AH36" s="11">
        <f t="shared" si="117"/>
        <v>0</v>
      </c>
      <c r="AI36" s="11">
        <f t="shared" si="117"/>
        <v>0</v>
      </c>
      <c r="AJ36" s="11">
        <f t="shared" si="117"/>
        <v>0</v>
      </c>
      <c r="AK36" s="11">
        <f t="shared" si="117"/>
        <v>0</v>
      </c>
      <c r="AL36" s="11">
        <f t="shared" si="117"/>
        <v>0</v>
      </c>
      <c r="AM36" s="32"/>
    </row>
    <row r="37" spans="1:39" x14ac:dyDescent="0.25">
      <c r="A37" s="20"/>
      <c r="B37" s="10" t="s">
        <v>63</v>
      </c>
      <c r="C37" s="11">
        <f t="shared" si="118"/>
        <v>6100</v>
      </c>
      <c r="D37" s="11">
        <f t="shared" si="117"/>
        <v>6100</v>
      </c>
      <c r="E37" s="11">
        <f t="shared" si="117"/>
        <v>0</v>
      </c>
      <c r="F37" s="11">
        <f t="shared" si="117"/>
        <v>0</v>
      </c>
      <c r="G37" s="11">
        <f t="shared" si="117"/>
        <v>0</v>
      </c>
      <c r="H37" s="11">
        <f t="shared" si="117"/>
        <v>0</v>
      </c>
      <c r="I37" s="11">
        <f t="shared" si="117"/>
        <v>0</v>
      </c>
      <c r="J37" s="11">
        <f t="shared" si="117"/>
        <v>0</v>
      </c>
      <c r="K37" s="11">
        <f t="shared" si="117"/>
        <v>0</v>
      </c>
      <c r="L37" s="11">
        <f t="shared" si="117"/>
        <v>0</v>
      </c>
      <c r="M37" s="11">
        <f t="shared" si="117"/>
        <v>0</v>
      </c>
      <c r="N37" s="11">
        <f t="shared" si="117"/>
        <v>0</v>
      </c>
      <c r="O37" s="11">
        <f t="shared" si="117"/>
        <v>0</v>
      </c>
      <c r="P37" s="11">
        <f t="shared" si="117"/>
        <v>0</v>
      </c>
      <c r="Q37" s="11">
        <f t="shared" si="117"/>
        <v>0</v>
      </c>
      <c r="R37" s="11">
        <f t="shared" si="117"/>
        <v>0</v>
      </c>
      <c r="S37" s="11">
        <f t="shared" si="117"/>
        <v>0</v>
      </c>
      <c r="T37" s="11">
        <f t="shared" si="117"/>
        <v>0</v>
      </c>
      <c r="U37" s="11">
        <f t="shared" si="117"/>
        <v>0</v>
      </c>
      <c r="V37" s="11">
        <f t="shared" si="117"/>
        <v>0</v>
      </c>
      <c r="W37" s="11">
        <f t="shared" si="117"/>
        <v>0</v>
      </c>
      <c r="X37" s="11">
        <f t="shared" si="117"/>
        <v>0</v>
      </c>
      <c r="Y37" s="11">
        <f t="shared" si="117"/>
        <v>0</v>
      </c>
      <c r="Z37" s="11">
        <f t="shared" si="117"/>
        <v>0</v>
      </c>
      <c r="AA37" s="11">
        <f t="shared" si="117"/>
        <v>0</v>
      </c>
      <c r="AB37" s="11">
        <f t="shared" si="117"/>
        <v>0</v>
      </c>
      <c r="AC37" s="11">
        <f t="shared" si="117"/>
        <v>0</v>
      </c>
      <c r="AD37" s="11">
        <f t="shared" si="117"/>
        <v>0</v>
      </c>
      <c r="AE37" s="11">
        <f t="shared" si="117"/>
        <v>0</v>
      </c>
      <c r="AF37" s="11">
        <f t="shared" si="117"/>
        <v>0</v>
      </c>
      <c r="AG37" s="11">
        <f t="shared" si="117"/>
        <v>0</v>
      </c>
      <c r="AH37" s="11">
        <f t="shared" si="117"/>
        <v>0</v>
      </c>
      <c r="AI37" s="11">
        <f t="shared" si="117"/>
        <v>0</v>
      </c>
      <c r="AJ37" s="11">
        <f t="shared" si="117"/>
        <v>0</v>
      </c>
      <c r="AK37" s="11">
        <f t="shared" si="117"/>
        <v>0</v>
      </c>
      <c r="AL37" s="11">
        <f t="shared" si="117"/>
        <v>0</v>
      </c>
      <c r="AM37" s="32"/>
    </row>
    <row r="38" spans="1:39" s="2" customFormat="1" x14ac:dyDescent="0.25">
      <c r="A38" s="19"/>
      <c r="B38" s="14" t="s">
        <v>64</v>
      </c>
      <c r="C38" s="13">
        <f>SUM(C33:C37)</f>
        <v>176900</v>
      </c>
      <c r="D38" s="13">
        <f t="shared" ref="D38:N38" si="119">SUM(D33:D37)</f>
        <v>54900</v>
      </c>
      <c r="E38" s="13">
        <f t="shared" si="119"/>
        <v>0</v>
      </c>
      <c r="F38" s="13">
        <f t="shared" si="119"/>
        <v>0</v>
      </c>
      <c r="G38" s="13">
        <f t="shared" si="119"/>
        <v>0</v>
      </c>
      <c r="H38" s="13">
        <f t="shared" si="119"/>
        <v>0</v>
      </c>
      <c r="I38" s="13">
        <f t="shared" si="119"/>
        <v>0</v>
      </c>
      <c r="J38" s="13">
        <f t="shared" si="119"/>
        <v>0</v>
      </c>
      <c r="K38" s="13">
        <f t="shared" si="119"/>
        <v>0</v>
      </c>
      <c r="L38" s="13">
        <f t="shared" si="119"/>
        <v>0</v>
      </c>
      <c r="M38" s="13">
        <f t="shared" si="119"/>
        <v>0</v>
      </c>
      <c r="N38" s="13">
        <f t="shared" si="119"/>
        <v>0</v>
      </c>
      <c r="O38" s="13">
        <f t="shared" ref="O38:AA38" si="120">SUM(O33:O37)</f>
        <v>0</v>
      </c>
      <c r="P38" s="13">
        <f t="shared" si="120"/>
        <v>0</v>
      </c>
      <c r="Q38" s="13">
        <f t="shared" si="120"/>
        <v>0</v>
      </c>
      <c r="R38" s="13">
        <f t="shared" si="120"/>
        <v>0</v>
      </c>
      <c r="S38" s="13">
        <f t="shared" si="120"/>
        <v>0</v>
      </c>
      <c r="T38" s="13">
        <f t="shared" si="120"/>
        <v>0</v>
      </c>
      <c r="U38" s="13">
        <f t="shared" si="120"/>
        <v>0</v>
      </c>
      <c r="V38" s="13">
        <f t="shared" si="120"/>
        <v>0</v>
      </c>
      <c r="W38" s="13">
        <f t="shared" si="120"/>
        <v>0</v>
      </c>
      <c r="X38" s="13">
        <f t="shared" si="120"/>
        <v>0</v>
      </c>
      <c r="Y38" s="13">
        <f t="shared" si="120"/>
        <v>0</v>
      </c>
      <c r="Z38" s="13">
        <f t="shared" si="120"/>
        <v>0</v>
      </c>
      <c r="AA38" s="13">
        <f t="shared" si="120"/>
        <v>0</v>
      </c>
      <c r="AB38" s="13">
        <f t="shared" ref="AB38:AL38" si="121">SUM(AB33:AB37)</f>
        <v>0</v>
      </c>
      <c r="AC38" s="13">
        <f t="shared" si="121"/>
        <v>0</v>
      </c>
      <c r="AD38" s="13">
        <f t="shared" si="121"/>
        <v>0</v>
      </c>
      <c r="AE38" s="13">
        <f t="shared" si="121"/>
        <v>0</v>
      </c>
      <c r="AF38" s="13">
        <f t="shared" si="121"/>
        <v>0</v>
      </c>
      <c r="AG38" s="13">
        <f t="shared" si="121"/>
        <v>0</v>
      </c>
      <c r="AH38" s="13">
        <f t="shared" si="121"/>
        <v>0</v>
      </c>
      <c r="AI38" s="13">
        <f t="shared" si="121"/>
        <v>0</v>
      </c>
      <c r="AJ38" s="13">
        <f t="shared" si="121"/>
        <v>0</v>
      </c>
      <c r="AK38" s="13">
        <f t="shared" si="121"/>
        <v>0</v>
      </c>
      <c r="AL38" s="13">
        <f t="shared" si="121"/>
        <v>0</v>
      </c>
      <c r="AM38" s="25"/>
    </row>
  </sheetData>
  <dataValidations count="1">
    <dataValidation type="list" allowBlank="1" showInputMessage="1" showErrorMessage="1" sqref="A14:A18">
      <formula1>aliquote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38"/>
  <sheetViews>
    <sheetView workbookViewId="0">
      <selection activeCell="B3" sqref="B3"/>
    </sheetView>
  </sheetViews>
  <sheetFormatPr defaultRowHeight="15" x14ac:dyDescent="0.25"/>
  <cols>
    <col min="1" max="1" width="15.28515625" bestFit="1" customWidth="1"/>
    <col min="2" max="2" width="18.28515625" bestFit="1" customWidth="1"/>
    <col min="3" max="38" width="12.5703125" bestFit="1" customWidth="1"/>
  </cols>
  <sheetData>
    <row r="4" spans="1:38" x14ac:dyDescent="0.25">
      <c r="A4" s="10" t="s">
        <v>74</v>
      </c>
      <c r="B4" s="14" t="s">
        <v>72</v>
      </c>
      <c r="C4" s="15">
        <v>43131</v>
      </c>
      <c r="D4" s="15">
        <f>EOMONTH(C4,1)</f>
        <v>43159</v>
      </c>
      <c r="E4" s="15">
        <f>EOMONTH(D4,1)</f>
        <v>43190</v>
      </c>
      <c r="F4" s="15">
        <f>EOMONTH(E4,1)</f>
        <v>43220</v>
      </c>
      <c r="G4" s="15">
        <f t="shared" ref="G4:N4" si="0">EOMONTH(F4,1)</f>
        <v>43251</v>
      </c>
      <c r="H4" s="15">
        <f t="shared" si="0"/>
        <v>43281</v>
      </c>
      <c r="I4" s="15">
        <f t="shared" si="0"/>
        <v>43312</v>
      </c>
      <c r="J4" s="15">
        <f t="shared" si="0"/>
        <v>43343</v>
      </c>
      <c r="K4" s="15">
        <f t="shared" si="0"/>
        <v>43373</v>
      </c>
      <c r="L4" s="15">
        <f t="shared" si="0"/>
        <v>43404</v>
      </c>
      <c r="M4" s="15">
        <f t="shared" si="0"/>
        <v>43434</v>
      </c>
      <c r="N4" s="15">
        <f t="shared" si="0"/>
        <v>43465</v>
      </c>
      <c r="O4" s="15">
        <f t="shared" ref="O4" si="1">EOMONTH(N4,1)</f>
        <v>43496</v>
      </c>
      <c r="P4" s="15">
        <f t="shared" ref="P4" si="2">EOMONTH(O4,1)</f>
        <v>43524</v>
      </c>
      <c r="Q4" s="15">
        <f t="shared" ref="Q4" si="3">EOMONTH(P4,1)</f>
        <v>43555</v>
      </c>
      <c r="R4" s="15">
        <f t="shared" ref="R4" si="4">EOMONTH(Q4,1)</f>
        <v>43585</v>
      </c>
      <c r="S4" s="15">
        <f t="shared" ref="S4" si="5">EOMONTH(R4,1)</f>
        <v>43616</v>
      </c>
      <c r="T4" s="15">
        <f t="shared" ref="T4" si="6">EOMONTH(S4,1)</f>
        <v>43646</v>
      </c>
      <c r="U4" s="15">
        <f t="shared" ref="U4" si="7">EOMONTH(T4,1)</f>
        <v>43677</v>
      </c>
      <c r="V4" s="15">
        <f t="shared" ref="V4" si="8">EOMONTH(U4,1)</f>
        <v>43708</v>
      </c>
      <c r="W4" s="15">
        <f t="shared" ref="W4" si="9">EOMONTH(V4,1)</f>
        <v>43738</v>
      </c>
      <c r="X4" s="15">
        <f t="shared" ref="X4" si="10">EOMONTH(W4,1)</f>
        <v>43769</v>
      </c>
      <c r="Y4" s="15">
        <f t="shared" ref="Y4" si="11">EOMONTH(X4,1)</f>
        <v>43799</v>
      </c>
      <c r="Z4" s="15">
        <f t="shared" ref="Z4:AA4" si="12">EOMONTH(Y4,1)</f>
        <v>43830</v>
      </c>
      <c r="AA4" s="15">
        <f t="shared" si="12"/>
        <v>43861</v>
      </c>
      <c r="AB4" s="15">
        <f t="shared" ref="AB4" si="13">EOMONTH(AA4,1)</f>
        <v>43890</v>
      </c>
      <c r="AC4" s="15">
        <f t="shared" ref="AC4" si="14">EOMONTH(AB4,1)</f>
        <v>43921</v>
      </c>
      <c r="AD4" s="15">
        <f t="shared" ref="AD4" si="15">EOMONTH(AC4,1)</f>
        <v>43951</v>
      </c>
      <c r="AE4" s="15">
        <f t="shared" ref="AE4" si="16">EOMONTH(AD4,1)</f>
        <v>43982</v>
      </c>
      <c r="AF4" s="15">
        <f t="shared" ref="AF4" si="17">EOMONTH(AE4,1)</f>
        <v>44012</v>
      </c>
      <c r="AG4" s="15">
        <f t="shared" ref="AG4" si="18">EOMONTH(AF4,1)</f>
        <v>44043</v>
      </c>
      <c r="AH4" s="15">
        <f t="shared" ref="AH4" si="19">EOMONTH(AG4,1)</f>
        <v>44074</v>
      </c>
      <c r="AI4" s="15">
        <f t="shared" ref="AI4" si="20">EOMONTH(AH4,1)</f>
        <v>44104</v>
      </c>
      <c r="AJ4" s="15">
        <f t="shared" ref="AJ4" si="21">EOMONTH(AI4,1)</f>
        <v>44135</v>
      </c>
      <c r="AK4" s="15">
        <f t="shared" ref="AK4:AL4" si="22">EOMONTH(AJ4,1)</f>
        <v>44165</v>
      </c>
      <c r="AL4" s="15">
        <f t="shared" si="22"/>
        <v>44196</v>
      </c>
    </row>
    <row r="5" spans="1:38" x14ac:dyDescent="0.25">
      <c r="A5" s="17">
        <f>Cruscotto!D10</f>
        <v>0.15</v>
      </c>
      <c r="B5" s="10" t="s">
        <v>59</v>
      </c>
      <c r="C5" s="11">
        <f>$A5*'Modulo vendite'!C5</f>
        <v>4500</v>
      </c>
      <c r="D5" s="11">
        <f>$A5*'Modulo vendite'!D5</f>
        <v>4500</v>
      </c>
      <c r="E5" s="11">
        <f>$A5*'Modulo vendite'!E5</f>
        <v>4500</v>
      </c>
      <c r="F5" s="11">
        <f>$A5*'Modulo vendite'!F5</f>
        <v>4500</v>
      </c>
      <c r="G5" s="11">
        <f>$A5*'Modulo vendite'!G5</f>
        <v>4500</v>
      </c>
      <c r="H5" s="11">
        <f>$A5*'Modulo vendite'!H5</f>
        <v>4500</v>
      </c>
      <c r="I5" s="11">
        <f>$A5*'Modulo vendite'!I5</f>
        <v>4500</v>
      </c>
      <c r="J5" s="11">
        <f>$A5*'Modulo vendite'!J5</f>
        <v>4500</v>
      </c>
      <c r="K5" s="11">
        <f>$A5*'Modulo vendite'!K5</f>
        <v>4500</v>
      </c>
      <c r="L5" s="11">
        <f>$A5*'Modulo vendite'!L5</f>
        <v>4500</v>
      </c>
      <c r="M5" s="11">
        <f>$A5*'Modulo vendite'!M5</f>
        <v>4500</v>
      </c>
      <c r="N5" s="11">
        <f>$A5*'Modulo vendite'!N5</f>
        <v>4500</v>
      </c>
      <c r="O5" s="11">
        <f>$A5*'Modulo vendite'!O5</f>
        <v>4500</v>
      </c>
      <c r="P5" s="11">
        <f>$A5*'Modulo vendite'!P5</f>
        <v>4500</v>
      </c>
      <c r="Q5" s="11">
        <f>$A5*'Modulo vendite'!Q5</f>
        <v>4500</v>
      </c>
      <c r="R5" s="11">
        <f>$A5*'Modulo vendite'!R5</f>
        <v>4500</v>
      </c>
      <c r="S5" s="11">
        <f>$A5*'Modulo vendite'!S5</f>
        <v>4500</v>
      </c>
      <c r="T5" s="11">
        <f>$A5*'Modulo vendite'!T5</f>
        <v>4500</v>
      </c>
      <c r="U5" s="11">
        <f>$A5*'Modulo vendite'!U5</f>
        <v>4500</v>
      </c>
      <c r="V5" s="11">
        <f>$A5*'Modulo vendite'!V5</f>
        <v>4500</v>
      </c>
      <c r="W5" s="11">
        <f>$A5*'Modulo vendite'!W5</f>
        <v>4500</v>
      </c>
      <c r="X5" s="11">
        <f>$A5*'Modulo vendite'!X5</f>
        <v>4500</v>
      </c>
      <c r="Y5" s="11">
        <f>$A5*'Modulo vendite'!Y5</f>
        <v>4500</v>
      </c>
      <c r="Z5" s="11">
        <f>$A5*'Modulo vendite'!Z5</f>
        <v>4500</v>
      </c>
      <c r="AA5" s="11">
        <f>$A5*'Modulo vendite'!AA5</f>
        <v>4500</v>
      </c>
      <c r="AB5" s="11">
        <f>$A5*'Modulo vendite'!AB5</f>
        <v>4500</v>
      </c>
      <c r="AC5" s="11">
        <f>$A5*'Modulo vendite'!AC5</f>
        <v>4500</v>
      </c>
      <c r="AD5" s="11">
        <f>$A5*'Modulo vendite'!AD5</f>
        <v>4500</v>
      </c>
      <c r="AE5" s="11">
        <f>$A5*'Modulo vendite'!AE5</f>
        <v>4500</v>
      </c>
      <c r="AF5" s="11">
        <f>$A5*'Modulo vendite'!AF5</f>
        <v>4500</v>
      </c>
      <c r="AG5" s="11">
        <f>$A5*'Modulo vendite'!AG5</f>
        <v>4500</v>
      </c>
      <c r="AH5" s="11">
        <f>$A5*'Modulo vendite'!AH5</f>
        <v>4500</v>
      </c>
      <c r="AI5" s="11">
        <f>$A5*'Modulo vendite'!AI5</f>
        <v>4500</v>
      </c>
      <c r="AJ5" s="11">
        <f>$A5*'Modulo vendite'!AJ5</f>
        <v>4500</v>
      </c>
      <c r="AK5" s="11">
        <f>$A5*'Modulo vendite'!AK5</f>
        <v>4500</v>
      </c>
      <c r="AL5" s="11">
        <f>$A5*'Modulo vendite'!AL5</f>
        <v>4500</v>
      </c>
    </row>
    <row r="6" spans="1:38" x14ac:dyDescent="0.25">
      <c r="A6" s="17">
        <f>Cruscotto!D11</f>
        <v>0.15</v>
      </c>
      <c r="B6" s="10" t="s">
        <v>60</v>
      </c>
      <c r="C6" s="11">
        <f>$A6*'Modulo vendite'!C6</f>
        <v>7500</v>
      </c>
      <c r="D6" s="11">
        <f>$A6*'Modulo vendite'!D6</f>
        <v>7500</v>
      </c>
      <c r="E6" s="11">
        <f>$A6*'Modulo vendite'!E6</f>
        <v>7500</v>
      </c>
      <c r="F6" s="11">
        <f>$A6*'Modulo vendite'!F6</f>
        <v>7500</v>
      </c>
      <c r="G6" s="11">
        <f>$A6*'Modulo vendite'!G6</f>
        <v>7500</v>
      </c>
      <c r="H6" s="11">
        <f>$A6*'Modulo vendite'!H6</f>
        <v>7500</v>
      </c>
      <c r="I6" s="11">
        <f>$A6*'Modulo vendite'!I6</f>
        <v>7500</v>
      </c>
      <c r="J6" s="11">
        <f>$A6*'Modulo vendite'!J6</f>
        <v>7500</v>
      </c>
      <c r="K6" s="11">
        <f>$A6*'Modulo vendite'!K6</f>
        <v>7500</v>
      </c>
      <c r="L6" s="11">
        <f>$A6*'Modulo vendite'!L6</f>
        <v>7500</v>
      </c>
      <c r="M6" s="11">
        <f>$A6*'Modulo vendite'!M6</f>
        <v>7500</v>
      </c>
      <c r="N6" s="11">
        <f>$A6*'Modulo vendite'!N6</f>
        <v>7500</v>
      </c>
      <c r="O6" s="11">
        <f>$A6*'Modulo vendite'!O6</f>
        <v>7500</v>
      </c>
      <c r="P6" s="11">
        <f>$A6*'Modulo vendite'!P6</f>
        <v>7500</v>
      </c>
      <c r="Q6" s="11">
        <f>$A6*'Modulo vendite'!Q6</f>
        <v>7500</v>
      </c>
      <c r="R6" s="11">
        <f>$A6*'Modulo vendite'!R6</f>
        <v>7500</v>
      </c>
      <c r="S6" s="11">
        <f>$A6*'Modulo vendite'!S6</f>
        <v>7500</v>
      </c>
      <c r="T6" s="11">
        <f>$A6*'Modulo vendite'!T6</f>
        <v>7500</v>
      </c>
      <c r="U6" s="11">
        <f>$A6*'Modulo vendite'!U6</f>
        <v>7500</v>
      </c>
      <c r="V6" s="11">
        <f>$A6*'Modulo vendite'!V6</f>
        <v>7500</v>
      </c>
      <c r="W6" s="11">
        <f>$A6*'Modulo vendite'!W6</f>
        <v>7500</v>
      </c>
      <c r="X6" s="11">
        <f>$A6*'Modulo vendite'!X6</f>
        <v>7500</v>
      </c>
      <c r="Y6" s="11">
        <f>$A6*'Modulo vendite'!Y6</f>
        <v>7500</v>
      </c>
      <c r="Z6" s="11">
        <f>$A6*'Modulo vendite'!Z6</f>
        <v>7500</v>
      </c>
      <c r="AA6" s="11">
        <f>$A6*'Modulo vendite'!AA6</f>
        <v>7500</v>
      </c>
      <c r="AB6" s="11">
        <f>$A6*'Modulo vendite'!AB6</f>
        <v>7500</v>
      </c>
      <c r="AC6" s="11">
        <f>$A6*'Modulo vendite'!AC6</f>
        <v>7500</v>
      </c>
      <c r="AD6" s="11">
        <f>$A6*'Modulo vendite'!AD6</f>
        <v>7500</v>
      </c>
      <c r="AE6" s="11">
        <f>$A6*'Modulo vendite'!AE6</f>
        <v>7500</v>
      </c>
      <c r="AF6" s="11">
        <f>$A6*'Modulo vendite'!AF6</f>
        <v>7500</v>
      </c>
      <c r="AG6" s="11">
        <f>$A6*'Modulo vendite'!AG6</f>
        <v>7500</v>
      </c>
      <c r="AH6" s="11">
        <f>$A6*'Modulo vendite'!AH6</f>
        <v>7500</v>
      </c>
      <c r="AI6" s="11">
        <f>$A6*'Modulo vendite'!AI6</f>
        <v>7500</v>
      </c>
      <c r="AJ6" s="11">
        <f>$A6*'Modulo vendite'!AJ6</f>
        <v>7500</v>
      </c>
      <c r="AK6" s="11">
        <f>$A6*'Modulo vendite'!AK6</f>
        <v>7500</v>
      </c>
      <c r="AL6" s="11">
        <f>$A6*'Modulo vendite'!AL6</f>
        <v>7500</v>
      </c>
    </row>
    <row r="7" spans="1:38" x14ac:dyDescent="0.25">
      <c r="A7" s="17">
        <f>Cruscotto!D12</f>
        <v>0.15</v>
      </c>
      <c r="B7" s="10" t="s">
        <v>61</v>
      </c>
      <c r="C7" s="11">
        <f>$A7*'Modulo vendite'!C7</f>
        <v>1500</v>
      </c>
      <c r="D7" s="11">
        <f>$A7*'Modulo vendite'!D7</f>
        <v>1500</v>
      </c>
      <c r="E7" s="11">
        <f>$A7*'Modulo vendite'!E7</f>
        <v>1500</v>
      </c>
      <c r="F7" s="11">
        <f>$A7*'Modulo vendite'!F7</f>
        <v>1500</v>
      </c>
      <c r="G7" s="11">
        <f>$A7*'Modulo vendite'!G7</f>
        <v>1500</v>
      </c>
      <c r="H7" s="11">
        <f>$A7*'Modulo vendite'!H7</f>
        <v>1500</v>
      </c>
      <c r="I7" s="11">
        <f>$A7*'Modulo vendite'!I7</f>
        <v>1500</v>
      </c>
      <c r="J7" s="11">
        <f>$A7*'Modulo vendite'!J7</f>
        <v>1500</v>
      </c>
      <c r="K7" s="11">
        <f>$A7*'Modulo vendite'!K7</f>
        <v>1500</v>
      </c>
      <c r="L7" s="11">
        <f>$A7*'Modulo vendite'!L7</f>
        <v>1500</v>
      </c>
      <c r="M7" s="11">
        <f>$A7*'Modulo vendite'!M7</f>
        <v>1500</v>
      </c>
      <c r="N7" s="11">
        <f>$A7*'Modulo vendite'!N7</f>
        <v>1500</v>
      </c>
      <c r="O7" s="11">
        <f>$A7*'Modulo vendite'!O7</f>
        <v>1500</v>
      </c>
      <c r="P7" s="11">
        <f>$A7*'Modulo vendite'!P7</f>
        <v>1500</v>
      </c>
      <c r="Q7" s="11">
        <f>$A7*'Modulo vendite'!Q7</f>
        <v>1500</v>
      </c>
      <c r="R7" s="11">
        <f>$A7*'Modulo vendite'!R7</f>
        <v>1500</v>
      </c>
      <c r="S7" s="11">
        <f>$A7*'Modulo vendite'!S7</f>
        <v>1500</v>
      </c>
      <c r="T7" s="11">
        <f>$A7*'Modulo vendite'!T7</f>
        <v>1500</v>
      </c>
      <c r="U7" s="11">
        <f>$A7*'Modulo vendite'!U7</f>
        <v>1500</v>
      </c>
      <c r="V7" s="11">
        <f>$A7*'Modulo vendite'!V7</f>
        <v>1500</v>
      </c>
      <c r="W7" s="11">
        <f>$A7*'Modulo vendite'!W7</f>
        <v>1500</v>
      </c>
      <c r="X7" s="11">
        <f>$A7*'Modulo vendite'!X7</f>
        <v>1500</v>
      </c>
      <c r="Y7" s="11">
        <f>$A7*'Modulo vendite'!Y7</f>
        <v>1500</v>
      </c>
      <c r="Z7" s="11">
        <f>$A7*'Modulo vendite'!Z7</f>
        <v>1500</v>
      </c>
      <c r="AA7" s="11">
        <f>$A7*'Modulo vendite'!AA7</f>
        <v>1500</v>
      </c>
      <c r="AB7" s="11">
        <f>$A7*'Modulo vendite'!AB7</f>
        <v>1500</v>
      </c>
      <c r="AC7" s="11">
        <f>$A7*'Modulo vendite'!AC7</f>
        <v>1500</v>
      </c>
      <c r="AD7" s="11">
        <f>$A7*'Modulo vendite'!AD7</f>
        <v>1500</v>
      </c>
      <c r="AE7" s="11">
        <f>$A7*'Modulo vendite'!AE7</f>
        <v>1500</v>
      </c>
      <c r="AF7" s="11">
        <f>$A7*'Modulo vendite'!AF7</f>
        <v>1500</v>
      </c>
      <c r="AG7" s="11">
        <f>$A7*'Modulo vendite'!AG7</f>
        <v>1500</v>
      </c>
      <c r="AH7" s="11">
        <f>$A7*'Modulo vendite'!AH7</f>
        <v>1500</v>
      </c>
      <c r="AI7" s="11">
        <f>$A7*'Modulo vendite'!AI7</f>
        <v>1500</v>
      </c>
      <c r="AJ7" s="11">
        <f>$A7*'Modulo vendite'!AJ7</f>
        <v>1500</v>
      </c>
      <c r="AK7" s="11">
        <f>$A7*'Modulo vendite'!AK7</f>
        <v>1500</v>
      </c>
      <c r="AL7" s="11">
        <f>$A7*'Modulo vendite'!AL7</f>
        <v>1500</v>
      </c>
    </row>
    <row r="8" spans="1:38" x14ac:dyDescent="0.25">
      <c r="A8" s="17">
        <f>Cruscotto!D13</f>
        <v>0.15</v>
      </c>
      <c r="B8" s="10" t="s">
        <v>62</v>
      </c>
      <c r="C8" s="11">
        <f>$A8*'Modulo vendite'!C8</f>
        <v>7500</v>
      </c>
      <c r="D8" s="11">
        <f>$A8*'Modulo vendite'!D8</f>
        <v>7500</v>
      </c>
      <c r="E8" s="11">
        <f>$A8*'Modulo vendite'!E8</f>
        <v>7500</v>
      </c>
      <c r="F8" s="11">
        <f>$A8*'Modulo vendite'!F8</f>
        <v>7500</v>
      </c>
      <c r="G8" s="11">
        <f>$A8*'Modulo vendite'!G8</f>
        <v>7500</v>
      </c>
      <c r="H8" s="11">
        <f>$A8*'Modulo vendite'!H8</f>
        <v>7500</v>
      </c>
      <c r="I8" s="11">
        <f>$A8*'Modulo vendite'!I8</f>
        <v>7500</v>
      </c>
      <c r="J8" s="11">
        <f>$A8*'Modulo vendite'!J8</f>
        <v>7500</v>
      </c>
      <c r="K8" s="11">
        <f>$A8*'Modulo vendite'!K8</f>
        <v>7500</v>
      </c>
      <c r="L8" s="11">
        <f>$A8*'Modulo vendite'!L8</f>
        <v>7500</v>
      </c>
      <c r="M8" s="11">
        <f>$A8*'Modulo vendite'!M8</f>
        <v>7500</v>
      </c>
      <c r="N8" s="11">
        <f>$A8*'Modulo vendite'!N8</f>
        <v>7500</v>
      </c>
      <c r="O8" s="11">
        <f>$A8*'Modulo vendite'!O8</f>
        <v>7500</v>
      </c>
      <c r="P8" s="11">
        <f>$A8*'Modulo vendite'!P8</f>
        <v>7500</v>
      </c>
      <c r="Q8" s="11">
        <f>$A8*'Modulo vendite'!Q8</f>
        <v>7500</v>
      </c>
      <c r="R8" s="11">
        <f>$A8*'Modulo vendite'!R8</f>
        <v>7500</v>
      </c>
      <c r="S8" s="11">
        <f>$A8*'Modulo vendite'!S8</f>
        <v>7500</v>
      </c>
      <c r="T8" s="11">
        <f>$A8*'Modulo vendite'!T8</f>
        <v>7500</v>
      </c>
      <c r="U8" s="11">
        <f>$A8*'Modulo vendite'!U8</f>
        <v>7500</v>
      </c>
      <c r="V8" s="11">
        <f>$A8*'Modulo vendite'!V8</f>
        <v>7500</v>
      </c>
      <c r="W8" s="11">
        <f>$A8*'Modulo vendite'!W8</f>
        <v>7500</v>
      </c>
      <c r="X8" s="11">
        <f>$A8*'Modulo vendite'!X8</f>
        <v>7500</v>
      </c>
      <c r="Y8" s="11">
        <f>$A8*'Modulo vendite'!Y8</f>
        <v>7500</v>
      </c>
      <c r="Z8" s="11">
        <f>$A8*'Modulo vendite'!Z8</f>
        <v>7500</v>
      </c>
      <c r="AA8" s="11">
        <f>$A8*'Modulo vendite'!AA8</f>
        <v>7500</v>
      </c>
      <c r="AB8" s="11">
        <f>$A8*'Modulo vendite'!AB8</f>
        <v>7500</v>
      </c>
      <c r="AC8" s="11">
        <f>$A8*'Modulo vendite'!AC8</f>
        <v>7500</v>
      </c>
      <c r="AD8" s="11">
        <f>$A8*'Modulo vendite'!AD8</f>
        <v>7500</v>
      </c>
      <c r="AE8" s="11">
        <f>$A8*'Modulo vendite'!AE8</f>
        <v>7500</v>
      </c>
      <c r="AF8" s="11">
        <f>$A8*'Modulo vendite'!AF8</f>
        <v>7500</v>
      </c>
      <c r="AG8" s="11">
        <f>$A8*'Modulo vendite'!AG8</f>
        <v>7500</v>
      </c>
      <c r="AH8" s="11">
        <f>$A8*'Modulo vendite'!AH8</f>
        <v>7500</v>
      </c>
      <c r="AI8" s="11">
        <f>$A8*'Modulo vendite'!AI8</f>
        <v>7500</v>
      </c>
      <c r="AJ8" s="11">
        <f>$A8*'Modulo vendite'!AJ8</f>
        <v>7500</v>
      </c>
      <c r="AK8" s="11">
        <f>$A8*'Modulo vendite'!AK8</f>
        <v>7500</v>
      </c>
      <c r="AL8" s="11">
        <f>$A8*'Modulo vendite'!AL8</f>
        <v>7500</v>
      </c>
    </row>
    <row r="9" spans="1:38" x14ac:dyDescent="0.25">
      <c r="A9" s="17">
        <f>Cruscotto!D14</f>
        <v>0.1</v>
      </c>
      <c r="B9" s="10" t="s">
        <v>63</v>
      </c>
      <c r="C9" s="11">
        <f>$A9*'Modulo vendite'!C9</f>
        <v>500</v>
      </c>
      <c r="D9" s="11">
        <f>$A9*'Modulo vendite'!D9</f>
        <v>500</v>
      </c>
      <c r="E9" s="11">
        <f>$A9*'Modulo vendite'!E9</f>
        <v>500</v>
      </c>
      <c r="F9" s="11">
        <f>$A9*'Modulo vendite'!F9</f>
        <v>500</v>
      </c>
      <c r="G9" s="11">
        <f>$A9*'Modulo vendite'!G9</f>
        <v>500</v>
      </c>
      <c r="H9" s="11">
        <f>$A9*'Modulo vendite'!H9</f>
        <v>500</v>
      </c>
      <c r="I9" s="11">
        <f>$A9*'Modulo vendite'!I9</f>
        <v>500</v>
      </c>
      <c r="J9" s="11">
        <f>$A9*'Modulo vendite'!J9</f>
        <v>500</v>
      </c>
      <c r="K9" s="11">
        <f>$A9*'Modulo vendite'!K9</f>
        <v>500</v>
      </c>
      <c r="L9" s="11">
        <f>$A9*'Modulo vendite'!L9</f>
        <v>500</v>
      </c>
      <c r="M9" s="11">
        <f>$A9*'Modulo vendite'!M9</f>
        <v>500</v>
      </c>
      <c r="N9" s="11">
        <f>$A9*'Modulo vendite'!N9</f>
        <v>500</v>
      </c>
      <c r="O9" s="11">
        <f>$A9*'Modulo vendite'!O9</f>
        <v>500</v>
      </c>
      <c r="P9" s="11">
        <f>$A9*'Modulo vendite'!P9</f>
        <v>500</v>
      </c>
      <c r="Q9" s="11">
        <f>$A9*'Modulo vendite'!Q9</f>
        <v>500</v>
      </c>
      <c r="R9" s="11">
        <f>$A9*'Modulo vendite'!R9</f>
        <v>500</v>
      </c>
      <c r="S9" s="11">
        <f>$A9*'Modulo vendite'!S9</f>
        <v>500</v>
      </c>
      <c r="T9" s="11">
        <f>$A9*'Modulo vendite'!T9</f>
        <v>500</v>
      </c>
      <c r="U9" s="11">
        <f>$A9*'Modulo vendite'!U9</f>
        <v>500</v>
      </c>
      <c r="V9" s="11">
        <f>$A9*'Modulo vendite'!V9</f>
        <v>500</v>
      </c>
      <c r="W9" s="11">
        <f>$A9*'Modulo vendite'!W9</f>
        <v>500</v>
      </c>
      <c r="X9" s="11">
        <f>$A9*'Modulo vendite'!X9</f>
        <v>500</v>
      </c>
      <c r="Y9" s="11">
        <f>$A9*'Modulo vendite'!Y9</f>
        <v>500</v>
      </c>
      <c r="Z9" s="11">
        <f>$A9*'Modulo vendite'!Z9</f>
        <v>500</v>
      </c>
      <c r="AA9" s="11">
        <f>$A9*'Modulo vendite'!AA9</f>
        <v>500</v>
      </c>
      <c r="AB9" s="11">
        <f>$A9*'Modulo vendite'!AB9</f>
        <v>500</v>
      </c>
      <c r="AC9" s="11">
        <f>$A9*'Modulo vendite'!AC9</f>
        <v>500</v>
      </c>
      <c r="AD9" s="11">
        <f>$A9*'Modulo vendite'!AD9</f>
        <v>500</v>
      </c>
      <c r="AE9" s="11">
        <f>$A9*'Modulo vendite'!AE9</f>
        <v>500</v>
      </c>
      <c r="AF9" s="11">
        <f>$A9*'Modulo vendite'!AF9</f>
        <v>500</v>
      </c>
      <c r="AG9" s="11">
        <f>$A9*'Modulo vendite'!AG9</f>
        <v>500</v>
      </c>
      <c r="AH9" s="11">
        <f>$A9*'Modulo vendite'!AH9</f>
        <v>500</v>
      </c>
      <c r="AI9" s="11">
        <f>$A9*'Modulo vendite'!AI9</f>
        <v>500</v>
      </c>
      <c r="AJ9" s="11">
        <f>$A9*'Modulo vendite'!AJ9</f>
        <v>500</v>
      </c>
      <c r="AK9" s="11">
        <f>$A9*'Modulo vendite'!AK9</f>
        <v>500</v>
      </c>
      <c r="AL9" s="11">
        <f>$A9*'Modulo vendite'!AL9</f>
        <v>500</v>
      </c>
    </row>
    <row r="10" spans="1:38" x14ac:dyDescent="0.25">
      <c r="A10" s="10"/>
      <c r="B10" s="12" t="s">
        <v>64</v>
      </c>
      <c r="C10" s="13">
        <f>SUM(C5:C9)</f>
        <v>21500</v>
      </c>
      <c r="D10" s="13">
        <f t="shared" ref="D10:AL10" si="23">SUM(D5:D9)</f>
        <v>21500</v>
      </c>
      <c r="E10" s="13">
        <f t="shared" si="23"/>
        <v>21500</v>
      </c>
      <c r="F10" s="13">
        <f t="shared" si="23"/>
        <v>21500</v>
      </c>
      <c r="G10" s="13">
        <f t="shared" si="23"/>
        <v>21500</v>
      </c>
      <c r="H10" s="13">
        <f t="shared" si="23"/>
        <v>21500</v>
      </c>
      <c r="I10" s="13">
        <f t="shared" si="23"/>
        <v>21500</v>
      </c>
      <c r="J10" s="13">
        <f t="shared" si="23"/>
        <v>21500</v>
      </c>
      <c r="K10" s="13">
        <f t="shared" si="23"/>
        <v>21500</v>
      </c>
      <c r="L10" s="13">
        <f t="shared" si="23"/>
        <v>21500</v>
      </c>
      <c r="M10" s="13">
        <f t="shared" si="23"/>
        <v>21500</v>
      </c>
      <c r="N10" s="13">
        <f t="shared" si="23"/>
        <v>21500</v>
      </c>
      <c r="O10" s="13">
        <f t="shared" si="23"/>
        <v>21500</v>
      </c>
      <c r="P10" s="13">
        <f t="shared" si="23"/>
        <v>21500</v>
      </c>
      <c r="Q10" s="13">
        <f t="shared" si="23"/>
        <v>21500</v>
      </c>
      <c r="R10" s="13">
        <f t="shared" si="23"/>
        <v>21500</v>
      </c>
      <c r="S10" s="13">
        <f t="shared" si="23"/>
        <v>21500</v>
      </c>
      <c r="T10" s="13">
        <f t="shared" si="23"/>
        <v>21500</v>
      </c>
      <c r="U10" s="13">
        <f t="shared" si="23"/>
        <v>21500</v>
      </c>
      <c r="V10" s="13">
        <f t="shared" si="23"/>
        <v>21500</v>
      </c>
      <c r="W10" s="13">
        <f t="shared" si="23"/>
        <v>21500</v>
      </c>
      <c r="X10" s="13">
        <f t="shared" si="23"/>
        <v>21500</v>
      </c>
      <c r="Y10" s="13">
        <f t="shared" si="23"/>
        <v>21500</v>
      </c>
      <c r="Z10" s="13">
        <f t="shared" si="23"/>
        <v>21500</v>
      </c>
      <c r="AA10" s="13">
        <f t="shared" si="23"/>
        <v>21500</v>
      </c>
      <c r="AB10" s="13">
        <f t="shared" si="23"/>
        <v>21500</v>
      </c>
      <c r="AC10" s="13">
        <f t="shared" si="23"/>
        <v>21500</v>
      </c>
      <c r="AD10" s="13">
        <f t="shared" si="23"/>
        <v>21500</v>
      </c>
      <c r="AE10" s="13">
        <f t="shared" si="23"/>
        <v>21500</v>
      </c>
      <c r="AF10" s="13">
        <f t="shared" si="23"/>
        <v>21500</v>
      </c>
      <c r="AG10" s="13">
        <f t="shared" si="23"/>
        <v>21500</v>
      </c>
      <c r="AH10" s="13">
        <f t="shared" si="23"/>
        <v>21500</v>
      </c>
      <c r="AI10" s="13">
        <f t="shared" si="23"/>
        <v>21500</v>
      </c>
      <c r="AJ10" s="13">
        <f t="shared" si="23"/>
        <v>21500</v>
      </c>
      <c r="AK10" s="13">
        <f t="shared" si="23"/>
        <v>21500</v>
      </c>
      <c r="AL10" s="13">
        <f t="shared" si="23"/>
        <v>21500</v>
      </c>
    </row>
    <row r="13" spans="1:38" x14ac:dyDescent="0.25">
      <c r="A13" s="14" t="s">
        <v>66</v>
      </c>
      <c r="B13" s="14" t="s">
        <v>28</v>
      </c>
      <c r="C13" s="15">
        <v>43131</v>
      </c>
      <c r="D13" s="15">
        <f>EOMONTH(C13,1)</f>
        <v>43159</v>
      </c>
      <c r="E13" s="15">
        <f t="shared" ref="E13:N13" si="24">EOMONTH(D13,1)</f>
        <v>43190</v>
      </c>
      <c r="F13" s="15">
        <f t="shared" si="24"/>
        <v>43220</v>
      </c>
      <c r="G13" s="15">
        <f t="shared" si="24"/>
        <v>43251</v>
      </c>
      <c r="H13" s="15">
        <f t="shared" si="24"/>
        <v>43281</v>
      </c>
      <c r="I13" s="15">
        <f t="shared" si="24"/>
        <v>43312</v>
      </c>
      <c r="J13" s="15">
        <f t="shared" si="24"/>
        <v>43343</v>
      </c>
      <c r="K13" s="15">
        <f t="shared" si="24"/>
        <v>43373</v>
      </c>
      <c r="L13" s="15">
        <f t="shared" si="24"/>
        <v>43404</v>
      </c>
      <c r="M13" s="15">
        <f t="shared" si="24"/>
        <v>43434</v>
      </c>
      <c r="N13" s="15">
        <f t="shared" si="24"/>
        <v>43465</v>
      </c>
      <c r="O13" s="15">
        <f t="shared" ref="O13" si="25">EOMONTH(N13,1)</f>
        <v>43496</v>
      </c>
      <c r="P13" s="15">
        <f t="shared" ref="P13" si="26">EOMONTH(O13,1)</f>
        <v>43524</v>
      </c>
      <c r="Q13" s="15">
        <f t="shared" ref="Q13" si="27">EOMONTH(P13,1)</f>
        <v>43555</v>
      </c>
      <c r="R13" s="15">
        <f t="shared" ref="R13" si="28">EOMONTH(Q13,1)</f>
        <v>43585</v>
      </c>
      <c r="S13" s="15">
        <f t="shared" ref="S13" si="29">EOMONTH(R13,1)</f>
        <v>43616</v>
      </c>
      <c r="T13" s="15">
        <f t="shared" ref="T13" si="30">EOMONTH(S13,1)</f>
        <v>43646</v>
      </c>
      <c r="U13" s="15">
        <f t="shared" ref="U13" si="31">EOMONTH(T13,1)</f>
        <v>43677</v>
      </c>
      <c r="V13" s="15">
        <f t="shared" ref="V13" si="32">EOMONTH(U13,1)</f>
        <v>43708</v>
      </c>
      <c r="W13" s="15">
        <f t="shared" ref="W13" si="33">EOMONTH(V13,1)</f>
        <v>43738</v>
      </c>
      <c r="X13" s="15">
        <f t="shared" ref="X13" si="34">EOMONTH(W13,1)</f>
        <v>43769</v>
      </c>
      <c r="Y13" s="15">
        <f t="shared" ref="Y13" si="35">EOMONTH(X13,1)</f>
        <v>43799</v>
      </c>
      <c r="Z13" s="15">
        <f t="shared" ref="Z13" si="36">EOMONTH(Y13,1)</f>
        <v>43830</v>
      </c>
      <c r="AA13" s="15">
        <f t="shared" ref="AA13" si="37">EOMONTH(Z13,1)</f>
        <v>43861</v>
      </c>
      <c r="AB13" s="15">
        <f t="shared" ref="AB13" si="38">EOMONTH(AA13,1)</f>
        <v>43890</v>
      </c>
      <c r="AC13" s="15">
        <f t="shared" ref="AC13" si="39">EOMONTH(AB13,1)</f>
        <v>43921</v>
      </c>
      <c r="AD13" s="15">
        <f t="shared" ref="AD13" si="40">EOMONTH(AC13,1)</f>
        <v>43951</v>
      </c>
      <c r="AE13" s="15">
        <f t="shared" ref="AE13" si="41">EOMONTH(AD13,1)</f>
        <v>43982</v>
      </c>
      <c r="AF13" s="15">
        <f t="shared" ref="AF13" si="42">EOMONTH(AE13,1)</f>
        <v>44012</v>
      </c>
      <c r="AG13" s="15">
        <f t="shared" ref="AG13" si="43">EOMONTH(AF13,1)</f>
        <v>44043</v>
      </c>
      <c r="AH13" s="15">
        <f t="shared" ref="AH13" si="44">EOMONTH(AG13,1)</f>
        <v>44074</v>
      </c>
      <c r="AI13" s="15">
        <f t="shared" ref="AI13" si="45">EOMONTH(AH13,1)</f>
        <v>44104</v>
      </c>
      <c r="AJ13" s="15">
        <f t="shared" ref="AJ13" si="46">EOMONTH(AI13,1)</f>
        <v>44135</v>
      </c>
      <c r="AK13" s="15">
        <f t="shared" ref="AK13:AL13" si="47">EOMONTH(AJ13,1)</f>
        <v>44165</v>
      </c>
      <c r="AL13" s="15">
        <f t="shared" si="47"/>
        <v>44196</v>
      </c>
    </row>
    <row r="14" spans="1:38" x14ac:dyDescent="0.25">
      <c r="A14" s="17">
        <v>0.22</v>
      </c>
      <c r="B14" s="10" t="s">
        <v>59</v>
      </c>
      <c r="C14" s="11">
        <f>C5*$A14</f>
        <v>990</v>
      </c>
      <c r="D14" s="11">
        <f t="shared" ref="D14:AL18" si="48">D5*$A14</f>
        <v>990</v>
      </c>
      <c r="E14" s="11">
        <f t="shared" si="48"/>
        <v>990</v>
      </c>
      <c r="F14" s="11">
        <f t="shared" si="48"/>
        <v>990</v>
      </c>
      <c r="G14" s="11">
        <f t="shared" si="48"/>
        <v>990</v>
      </c>
      <c r="H14" s="11">
        <f t="shared" si="48"/>
        <v>990</v>
      </c>
      <c r="I14" s="11">
        <f t="shared" si="48"/>
        <v>990</v>
      </c>
      <c r="J14" s="11">
        <f t="shared" si="48"/>
        <v>990</v>
      </c>
      <c r="K14" s="11">
        <f t="shared" si="48"/>
        <v>990</v>
      </c>
      <c r="L14" s="11">
        <f t="shared" si="48"/>
        <v>990</v>
      </c>
      <c r="M14" s="11">
        <f t="shared" si="48"/>
        <v>990</v>
      </c>
      <c r="N14" s="11">
        <f t="shared" si="48"/>
        <v>990</v>
      </c>
      <c r="O14" s="11">
        <f t="shared" si="48"/>
        <v>990</v>
      </c>
      <c r="P14" s="11">
        <f t="shared" si="48"/>
        <v>990</v>
      </c>
      <c r="Q14" s="11">
        <f t="shared" si="48"/>
        <v>990</v>
      </c>
      <c r="R14" s="11">
        <f t="shared" si="48"/>
        <v>990</v>
      </c>
      <c r="S14" s="11">
        <f t="shared" si="48"/>
        <v>990</v>
      </c>
      <c r="T14" s="11">
        <f t="shared" si="48"/>
        <v>990</v>
      </c>
      <c r="U14" s="11">
        <f t="shared" si="48"/>
        <v>990</v>
      </c>
      <c r="V14" s="11">
        <f t="shared" si="48"/>
        <v>990</v>
      </c>
      <c r="W14" s="11">
        <f t="shared" si="48"/>
        <v>990</v>
      </c>
      <c r="X14" s="11">
        <f t="shared" si="48"/>
        <v>990</v>
      </c>
      <c r="Y14" s="11">
        <f t="shared" si="48"/>
        <v>990</v>
      </c>
      <c r="Z14" s="11">
        <f t="shared" si="48"/>
        <v>990</v>
      </c>
      <c r="AA14" s="11">
        <f t="shared" si="48"/>
        <v>990</v>
      </c>
      <c r="AB14" s="11">
        <f t="shared" si="48"/>
        <v>990</v>
      </c>
      <c r="AC14" s="11">
        <f t="shared" si="48"/>
        <v>990</v>
      </c>
      <c r="AD14" s="11">
        <f t="shared" si="48"/>
        <v>990</v>
      </c>
      <c r="AE14" s="11">
        <f t="shared" si="48"/>
        <v>990</v>
      </c>
      <c r="AF14" s="11">
        <f t="shared" si="48"/>
        <v>990</v>
      </c>
      <c r="AG14" s="11">
        <f t="shared" si="48"/>
        <v>990</v>
      </c>
      <c r="AH14" s="11">
        <f t="shared" si="48"/>
        <v>990</v>
      </c>
      <c r="AI14" s="11">
        <f t="shared" si="48"/>
        <v>990</v>
      </c>
      <c r="AJ14" s="11">
        <f t="shared" si="48"/>
        <v>990</v>
      </c>
      <c r="AK14" s="11">
        <f t="shared" si="48"/>
        <v>990</v>
      </c>
      <c r="AL14" s="11">
        <f t="shared" si="48"/>
        <v>990</v>
      </c>
    </row>
    <row r="15" spans="1:38" x14ac:dyDescent="0.25">
      <c r="A15" s="17">
        <v>0.22</v>
      </c>
      <c r="B15" s="10" t="s">
        <v>60</v>
      </c>
      <c r="C15" s="11">
        <f t="shared" ref="C15:R18" si="49">C6*$A15</f>
        <v>1650</v>
      </c>
      <c r="D15" s="11">
        <f t="shared" si="49"/>
        <v>1650</v>
      </c>
      <c r="E15" s="11">
        <f t="shared" si="49"/>
        <v>1650</v>
      </c>
      <c r="F15" s="11">
        <f t="shared" si="49"/>
        <v>1650</v>
      </c>
      <c r="G15" s="11">
        <f t="shared" si="49"/>
        <v>1650</v>
      </c>
      <c r="H15" s="11">
        <f t="shared" si="49"/>
        <v>1650</v>
      </c>
      <c r="I15" s="11">
        <f t="shared" si="49"/>
        <v>1650</v>
      </c>
      <c r="J15" s="11">
        <f t="shared" si="49"/>
        <v>1650</v>
      </c>
      <c r="K15" s="11">
        <f t="shared" si="49"/>
        <v>1650</v>
      </c>
      <c r="L15" s="11">
        <f t="shared" si="49"/>
        <v>1650</v>
      </c>
      <c r="M15" s="11">
        <f t="shared" si="49"/>
        <v>1650</v>
      </c>
      <c r="N15" s="11">
        <f t="shared" si="49"/>
        <v>1650</v>
      </c>
      <c r="O15" s="11">
        <f t="shared" si="49"/>
        <v>1650</v>
      </c>
      <c r="P15" s="11">
        <f t="shared" si="49"/>
        <v>1650</v>
      </c>
      <c r="Q15" s="11">
        <f t="shared" si="49"/>
        <v>1650</v>
      </c>
      <c r="R15" s="11">
        <f t="shared" si="49"/>
        <v>1650</v>
      </c>
      <c r="S15" s="11">
        <f t="shared" si="48"/>
        <v>1650</v>
      </c>
      <c r="T15" s="11">
        <f t="shared" si="48"/>
        <v>1650</v>
      </c>
      <c r="U15" s="11">
        <f t="shared" si="48"/>
        <v>1650</v>
      </c>
      <c r="V15" s="11">
        <f t="shared" si="48"/>
        <v>1650</v>
      </c>
      <c r="W15" s="11">
        <f t="shared" si="48"/>
        <v>1650</v>
      </c>
      <c r="X15" s="11">
        <f t="shared" si="48"/>
        <v>1650</v>
      </c>
      <c r="Y15" s="11">
        <f t="shared" si="48"/>
        <v>1650</v>
      </c>
      <c r="Z15" s="11">
        <f t="shared" si="48"/>
        <v>1650</v>
      </c>
      <c r="AA15" s="11">
        <f t="shared" si="48"/>
        <v>1650</v>
      </c>
      <c r="AB15" s="11">
        <f t="shared" si="48"/>
        <v>1650</v>
      </c>
      <c r="AC15" s="11">
        <f t="shared" si="48"/>
        <v>1650</v>
      </c>
      <c r="AD15" s="11">
        <f t="shared" si="48"/>
        <v>1650</v>
      </c>
      <c r="AE15" s="11">
        <f t="shared" si="48"/>
        <v>1650</v>
      </c>
      <c r="AF15" s="11">
        <f t="shared" si="48"/>
        <v>1650</v>
      </c>
      <c r="AG15" s="11">
        <f t="shared" si="48"/>
        <v>1650</v>
      </c>
      <c r="AH15" s="11">
        <f t="shared" si="48"/>
        <v>1650</v>
      </c>
      <c r="AI15" s="11">
        <f t="shared" si="48"/>
        <v>1650</v>
      </c>
      <c r="AJ15" s="11">
        <f t="shared" si="48"/>
        <v>1650</v>
      </c>
      <c r="AK15" s="11">
        <f t="shared" si="48"/>
        <v>1650</v>
      </c>
      <c r="AL15" s="11">
        <f t="shared" si="48"/>
        <v>1650</v>
      </c>
    </row>
    <row r="16" spans="1:38" x14ac:dyDescent="0.25">
      <c r="A16" s="17">
        <v>0.22</v>
      </c>
      <c r="B16" s="10" t="s">
        <v>61</v>
      </c>
      <c r="C16" s="11">
        <f t="shared" si="49"/>
        <v>330</v>
      </c>
      <c r="D16" s="11">
        <f t="shared" si="48"/>
        <v>330</v>
      </c>
      <c r="E16" s="11">
        <f t="shared" si="48"/>
        <v>330</v>
      </c>
      <c r="F16" s="11">
        <f t="shared" si="48"/>
        <v>330</v>
      </c>
      <c r="G16" s="11">
        <f t="shared" si="48"/>
        <v>330</v>
      </c>
      <c r="H16" s="11">
        <f t="shared" si="48"/>
        <v>330</v>
      </c>
      <c r="I16" s="11">
        <f t="shared" si="48"/>
        <v>330</v>
      </c>
      <c r="J16" s="11">
        <f t="shared" si="48"/>
        <v>330</v>
      </c>
      <c r="K16" s="11">
        <f t="shared" si="48"/>
        <v>330</v>
      </c>
      <c r="L16" s="11">
        <f t="shared" si="48"/>
        <v>330</v>
      </c>
      <c r="M16" s="11">
        <f t="shared" si="48"/>
        <v>330</v>
      </c>
      <c r="N16" s="11">
        <f t="shared" si="48"/>
        <v>330</v>
      </c>
      <c r="O16" s="11">
        <f t="shared" si="48"/>
        <v>330</v>
      </c>
      <c r="P16" s="11">
        <f t="shared" si="48"/>
        <v>330</v>
      </c>
      <c r="Q16" s="11">
        <f t="shared" si="48"/>
        <v>330</v>
      </c>
      <c r="R16" s="11">
        <f t="shared" si="48"/>
        <v>330</v>
      </c>
      <c r="S16" s="11">
        <f t="shared" si="48"/>
        <v>330</v>
      </c>
      <c r="T16" s="11">
        <f t="shared" si="48"/>
        <v>330</v>
      </c>
      <c r="U16" s="11">
        <f t="shared" si="48"/>
        <v>330</v>
      </c>
      <c r="V16" s="11">
        <f t="shared" si="48"/>
        <v>330</v>
      </c>
      <c r="W16" s="11">
        <f t="shared" si="48"/>
        <v>330</v>
      </c>
      <c r="X16" s="11">
        <f t="shared" si="48"/>
        <v>330</v>
      </c>
      <c r="Y16" s="11">
        <f t="shared" si="48"/>
        <v>330</v>
      </c>
      <c r="Z16" s="11">
        <f t="shared" si="48"/>
        <v>330</v>
      </c>
      <c r="AA16" s="11">
        <f t="shared" si="48"/>
        <v>330</v>
      </c>
      <c r="AB16" s="11">
        <f t="shared" si="48"/>
        <v>330</v>
      </c>
      <c r="AC16" s="11">
        <f t="shared" si="48"/>
        <v>330</v>
      </c>
      <c r="AD16" s="11">
        <f t="shared" si="48"/>
        <v>330</v>
      </c>
      <c r="AE16" s="11">
        <f t="shared" si="48"/>
        <v>330</v>
      </c>
      <c r="AF16" s="11">
        <f t="shared" si="48"/>
        <v>330</v>
      </c>
      <c r="AG16" s="11">
        <f t="shared" si="48"/>
        <v>330</v>
      </c>
      <c r="AH16" s="11">
        <f t="shared" si="48"/>
        <v>330</v>
      </c>
      <c r="AI16" s="11">
        <f t="shared" si="48"/>
        <v>330</v>
      </c>
      <c r="AJ16" s="11">
        <f t="shared" si="48"/>
        <v>330</v>
      </c>
      <c r="AK16" s="11">
        <f t="shared" si="48"/>
        <v>330</v>
      </c>
      <c r="AL16" s="11">
        <f t="shared" si="48"/>
        <v>330</v>
      </c>
    </row>
    <row r="17" spans="1:38" x14ac:dyDescent="0.25">
      <c r="A17" s="17">
        <v>0.22</v>
      </c>
      <c r="B17" s="10" t="s">
        <v>62</v>
      </c>
      <c r="C17" s="11">
        <f t="shared" si="49"/>
        <v>1650</v>
      </c>
      <c r="D17" s="11">
        <f t="shared" si="48"/>
        <v>1650</v>
      </c>
      <c r="E17" s="11">
        <f t="shared" si="48"/>
        <v>1650</v>
      </c>
      <c r="F17" s="11">
        <f t="shared" si="48"/>
        <v>1650</v>
      </c>
      <c r="G17" s="11">
        <f t="shared" si="48"/>
        <v>1650</v>
      </c>
      <c r="H17" s="11">
        <f t="shared" si="48"/>
        <v>1650</v>
      </c>
      <c r="I17" s="11">
        <f t="shared" si="48"/>
        <v>1650</v>
      </c>
      <c r="J17" s="11">
        <f t="shared" si="48"/>
        <v>1650</v>
      </c>
      <c r="K17" s="11">
        <f t="shared" si="48"/>
        <v>1650</v>
      </c>
      <c r="L17" s="11">
        <f t="shared" si="48"/>
        <v>1650</v>
      </c>
      <c r="M17" s="11">
        <f t="shared" si="48"/>
        <v>1650</v>
      </c>
      <c r="N17" s="11">
        <f t="shared" si="48"/>
        <v>1650</v>
      </c>
      <c r="O17" s="11">
        <f t="shared" si="48"/>
        <v>1650</v>
      </c>
      <c r="P17" s="11">
        <f t="shared" si="48"/>
        <v>1650</v>
      </c>
      <c r="Q17" s="11">
        <f t="shared" si="48"/>
        <v>1650</v>
      </c>
      <c r="R17" s="11">
        <f t="shared" si="48"/>
        <v>1650</v>
      </c>
      <c r="S17" s="11">
        <f t="shared" si="48"/>
        <v>1650</v>
      </c>
      <c r="T17" s="11">
        <f t="shared" si="48"/>
        <v>1650</v>
      </c>
      <c r="U17" s="11">
        <f t="shared" si="48"/>
        <v>1650</v>
      </c>
      <c r="V17" s="11">
        <f t="shared" si="48"/>
        <v>1650</v>
      </c>
      <c r="W17" s="11">
        <f t="shared" si="48"/>
        <v>1650</v>
      </c>
      <c r="X17" s="11">
        <f t="shared" si="48"/>
        <v>1650</v>
      </c>
      <c r="Y17" s="11">
        <f t="shared" si="48"/>
        <v>1650</v>
      </c>
      <c r="Z17" s="11">
        <f t="shared" si="48"/>
        <v>1650</v>
      </c>
      <c r="AA17" s="11">
        <f t="shared" si="48"/>
        <v>1650</v>
      </c>
      <c r="AB17" s="11">
        <f t="shared" si="48"/>
        <v>1650</v>
      </c>
      <c r="AC17" s="11">
        <f t="shared" si="48"/>
        <v>1650</v>
      </c>
      <c r="AD17" s="11">
        <f t="shared" si="48"/>
        <v>1650</v>
      </c>
      <c r="AE17" s="11">
        <f t="shared" si="48"/>
        <v>1650</v>
      </c>
      <c r="AF17" s="11">
        <f t="shared" si="48"/>
        <v>1650</v>
      </c>
      <c r="AG17" s="11">
        <f t="shared" si="48"/>
        <v>1650</v>
      </c>
      <c r="AH17" s="11">
        <f t="shared" si="48"/>
        <v>1650</v>
      </c>
      <c r="AI17" s="11">
        <f t="shared" si="48"/>
        <v>1650</v>
      </c>
      <c r="AJ17" s="11">
        <f t="shared" si="48"/>
        <v>1650</v>
      </c>
      <c r="AK17" s="11">
        <f t="shared" si="48"/>
        <v>1650</v>
      </c>
      <c r="AL17" s="11">
        <f t="shared" si="48"/>
        <v>1650</v>
      </c>
    </row>
    <row r="18" spans="1:38" x14ac:dyDescent="0.25">
      <c r="A18" s="17">
        <v>0.22</v>
      </c>
      <c r="B18" s="10" t="s">
        <v>63</v>
      </c>
      <c r="C18" s="11">
        <f t="shared" si="49"/>
        <v>110</v>
      </c>
      <c r="D18" s="11">
        <f t="shared" si="48"/>
        <v>110</v>
      </c>
      <c r="E18" s="11">
        <f t="shared" si="48"/>
        <v>110</v>
      </c>
      <c r="F18" s="11">
        <f t="shared" si="48"/>
        <v>110</v>
      </c>
      <c r="G18" s="11">
        <f t="shared" si="48"/>
        <v>110</v>
      </c>
      <c r="H18" s="11">
        <f t="shared" si="48"/>
        <v>110</v>
      </c>
      <c r="I18" s="11">
        <f t="shared" si="48"/>
        <v>110</v>
      </c>
      <c r="J18" s="11">
        <f t="shared" si="48"/>
        <v>110</v>
      </c>
      <c r="K18" s="11">
        <f t="shared" si="48"/>
        <v>110</v>
      </c>
      <c r="L18" s="11">
        <f t="shared" si="48"/>
        <v>110</v>
      </c>
      <c r="M18" s="11">
        <f t="shared" si="48"/>
        <v>110</v>
      </c>
      <c r="N18" s="11">
        <f t="shared" si="48"/>
        <v>110</v>
      </c>
      <c r="O18" s="11">
        <f t="shared" si="48"/>
        <v>110</v>
      </c>
      <c r="P18" s="11">
        <f t="shared" si="48"/>
        <v>110</v>
      </c>
      <c r="Q18" s="11">
        <f t="shared" si="48"/>
        <v>110</v>
      </c>
      <c r="R18" s="11">
        <f t="shared" si="48"/>
        <v>110</v>
      </c>
      <c r="S18" s="11">
        <f t="shared" si="48"/>
        <v>110</v>
      </c>
      <c r="T18" s="11">
        <f t="shared" si="48"/>
        <v>110</v>
      </c>
      <c r="U18" s="11">
        <f t="shared" si="48"/>
        <v>110</v>
      </c>
      <c r="V18" s="11">
        <f t="shared" si="48"/>
        <v>110</v>
      </c>
      <c r="W18" s="11">
        <f t="shared" si="48"/>
        <v>110</v>
      </c>
      <c r="X18" s="11">
        <f t="shared" si="48"/>
        <v>110</v>
      </c>
      <c r="Y18" s="11">
        <f t="shared" si="48"/>
        <v>110</v>
      </c>
      <c r="Z18" s="11">
        <f t="shared" si="48"/>
        <v>110</v>
      </c>
      <c r="AA18" s="11">
        <f t="shared" si="48"/>
        <v>110</v>
      </c>
      <c r="AB18" s="11">
        <f t="shared" si="48"/>
        <v>110</v>
      </c>
      <c r="AC18" s="11">
        <f t="shared" si="48"/>
        <v>110</v>
      </c>
      <c r="AD18" s="11">
        <f t="shared" si="48"/>
        <v>110</v>
      </c>
      <c r="AE18" s="11">
        <f t="shared" si="48"/>
        <v>110</v>
      </c>
      <c r="AF18" s="11">
        <f t="shared" si="48"/>
        <v>110</v>
      </c>
      <c r="AG18" s="11">
        <f t="shared" si="48"/>
        <v>110</v>
      </c>
      <c r="AH18" s="11">
        <f t="shared" si="48"/>
        <v>110</v>
      </c>
      <c r="AI18" s="11">
        <f t="shared" si="48"/>
        <v>110</v>
      </c>
      <c r="AJ18" s="11">
        <f t="shared" si="48"/>
        <v>110</v>
      </c>
      <c r="AK18" s="11">
        <f t="shared" si="48"/>
        <v>110</v>
      </c>
      <c r="AL18" s="11">
        <f t="shared" si="48"/>
        <v>110</v>
      </c>
    </row>
    <row r="19" spans="1:38" x14ac:dyDescent="0.25">
      <c r="A19" s="18"/>
      <c r="B19" s="14" t="s">
        <v>64</v>
      </c>
      <c r="C19" s="13">
        <f>SUM(C14:C18)</f>
        <v>4730</v>
      </c>
      <c r="D19" s="13">
        <f t="shared" ref="D19:AL19" si="50">SUM(D14:D18)</f>
        <v>4730</v>
      </c>
      <c r="E19" s="13">
        <f t="shared" si="50"/>
        <v>4730</v>
      </c>
      <c r="F19" s="13">
        <f t="shared" si="50"/>
        <v>4730</v>
      </c>
      <c r="G19" s="13">
        <f t="shared" si="50"/>
        <v>4730</v>
      </c>
      <c r="H19" s="13">
        <f t="shared" si="50"/>
        <v>4730</v>
      </c>
      <c r="I19" s="13">
        <f t="shared" si="50"/>
        <v>4730</v>
      </c>
      <c r="J19" s="13">
        <f t="shared" si="50"/>
        <v>4730</v>
      </c>
      <c r="K19" s="13">
        <f t="shared" si="50"/>
        <v>4730</v>
      </c>
      <c r="L19" s="13">
        <f t="shared" si="50"/>
        <v>4730</v>
      </c>
      <c r="M19" s="13">
        <f t="shared" si="50"/>
        <v>4730</v>
      </c>
      <c r="N19" s="13">
        <f t="shared" si="50"/>
        <v>4730</v>
      </c>
      <c r="O19" s="13">
        <f t="shared" si="50"/>
        <v>4730</v>
      </c>
      <c r="P19" s="13">
        <f t="shared" si="50"/>
        <v>4730</v>
      </c>
      <c r="Q19" s="13">
        <f t="shared" si="50"/>
        <v>4730</v>
      </c>
      <c r="R19" s="13">
        <f t="shared" si="50"/>
        <v>4730</v>
      </c>
      <c r="S19" s="13">
        <f t="shared" si="50"/>
        <v>4730</v>
      </c>
      <c r="T19" s="13">
        <f t="shared" si="50"/>
        <v>4730</v>
      </c>
      <c r="U19" s="13">
        <f t="shared" si="50"/>
        <v>4730</v>
      </c>
      <c r="V19" s="13">
        <f t="shared" si="50"/>
        <v>4730</v>
      </c>
      <c r="W19" s="13">
        <f t="shared" si="50"/>
        <v>4730</v>
      </c>
      <c r="X19" s="13">
        <f t="shared" si="50"/>
        <v>4730</v>
      </c>
      <c r="Y19" s="13">
        <f t="shared" si="50"/>
        <v>4730</v>
      </c>
      <c r="Z19" s="13">
        <f t="shared" si="50"/>
        <v>4730</v>
      </c>
      <c r="AA19" s="13">
        <f t="shared" si="50"/>
        <v>4730</v>
      </c>
      <c r="AB19" s="13">
        <f t="shared" si="50"/>
        <v>4730</v>
      </c>
      <c r="AC19" s="13">
        <f t="shared" si="50"/>
        <v>4730</v>
      </c>
      <c r="AD19" s="13">
        <f t="shared" si="50"/>
        <v>4730</v>
      </c>
      <c r="AE19" s="13">
        <f t="shared" si="50"/>
        <v>4730</v>
      </c>
      <c r="AF19" s="13">
        <f t="shared" si="50"/>
        <v>4730</v>
      </c>
      <c r="AG19" s="13">
        <f t="shared" si="50"/>
        <v>4730</v>
      </c>
      <c r="AH19" s="13">
        <f t="shared" si="50"/>
        <v>4730</v>
      </c>
      <c r="AI19" s="13">
        <f t="shared" si="50"/>
        <v>4730</v>
      </c>
      <c r="AJ19" s="13">
        <f t="shared" si="50"/>
        <v>4730</v>
      </c>
      <c r="AK19" s="13">
        <f t="shared" si="50"/>
        <v>4730</v>
      </c>
      <c r="AL19" s="13">
        <f t="shared" si="50"/>
        <v>4730</v>
      </c>
    </row>
    <row r="23" spans="1:38" x14ac:dyDescent="0.25">
      <c r="A23" s="14" t="s">
        <v>68</v>
      </c>
      <c r="B23" s="14" t="s">
        <v>30</v>
      </c>
      <c r="C23" s="15">
        <v>43131</v>
      </c>
      <c r="D23" s="15">
        <f>EOMONTH(C23,1)</f>
        <v>43159</v>
      </c>
      <c r="E23" s="15">
        <f t="shared" ref="E23:N23" si="51">EOMONTH(D23,1)</f>
        <v>43190</v>
      </c>
      <c r="F23" s="15">
        <f t="shared" si="51"/>
        <v>43220</v>
      </c>
      <c r="G23" s="15">
        <f t="shared" si="51"/>
        <v>43251</v>
      </c>
      <c r="H23" s="15">
        <f t="shared" si="51"/>
        <v>43281</v>
      </c>
      <c r="I23" s="15">
        <f t="shared" si="51"/>
        <v>43312</v>
      </c>
      <c r="J23" s="15">
        <f t="shared" si="51"/>
        <v>43343</v>
      </c>
      <c r="K23" s="15">
        <f t="shared" si="51"/>
        <v>43373</v>
      </c>
      <c r="L23" s="15">
        <f t="shared" si="51"/>
        <v>43404</v>
      </c>
      <c r="M23" s="15">
        <f t="shared" si="51"/>
        <v>43434</v>
      </c>
      <c r="N23" s="15">
        <f t="shared" si="51"/>
        <v>43465</v>
      </c>
      <c r="O23" s="15">
        <f t="shared" ref="O23" si="52">EOMONTH(N23,1)</f>
        <v>43496</v>
      </c>
      <c r="P23" s="15">
        <f t="shared" ref="P23" si="53">EOMONTH(O23,1)</f>
        <v>43524</v>
      </c>
      <c r="Q23" s="15">
        <f t="shared" ref="Q23" si="54">EOMONTH(P23,1)</f>
        <v>43555</v>
      </c>
      <c r="R23" s="15">
        <f t="shared" ref="R23" si="55">EOMONTH(Q23,1)</f>
        <v>43585</v>
      </c>
      <c r="S23" s="15">
        <f t="shared" ref="S23" si="56">EOMONTH(R23,1)</f>
        <v>43616</v>
      </c>
      <c r="T23" s="15">
        <f t="shared" ref="T23" si="57">EOMONTH(S23,1)</f>
        <v>43646</v>
      </c>
      <c r="U23" s="15">
        <f t="shared" ref="U23" si="58">EOMONTH(T23,1)</f>
        <v>43677</v>
      </c>
      <c r="V23" s="15">
        <f t="shared" ref="V23" si="59">EOMONTH(U23,1)</f>
        <v>43708</v>
      </c>
      <c r="W23" s="15">
        <f t="shared" ref="W23" si="60">EOMONTH(V23,1)</f>
        <v>43738</v>
      </c>
      <c r="X23" s="15">
        <f t="shared" ref="X23" si="61">EOMONTH(W23,1)</f>
        <v>43769</v>
      </c>
      <c r="Y23" s="15">
        <f t="shared" ref="Y23" si="62">EOMONTH(X23,1)</f>
        <v>43799</v>
      </c>
      <c r="Z23" s="15">
        <f t="shared" ref="Z23" si="63">EOMONTH(Y23,1)</f>
        <v>43830</v>
      </c>
      <c r="AA23" s="15">
        <f t="shared" ref="AA23" si="64">EOMONTH(Z23,1)</f>
        <v>43861</v>
      </c>
      <c r="AB23" s="15">
        <f t="shared" ref="AB23" si="65">EOMONTH(AA23,1)</f>
        <v>43890</v>
      </c>
      <c r="AC23" s="15">
        <f t="shared" ref="AC23" si="66">EOMONTH(AB23,1)</f>
        <v>43921</v>
      </c>
      <c r="AD23" s="15">
        <f t="shared" ref="AD23" si="67">EOMONTH(AC23,1)</f>
        <v>43951</v>
      </c>
      <c r="AE23" s="15">
        <f t="shared" ref="AE23" si="68">EOMONTH(AD23,1)</f>
        <v>43982</v>
      </c>
      <c r="AF23" s="15">
        <f t="shared" ref="AF23" si="69">EOMONTH(AE23,1)</f>
        <v>44012</v>
      </c>
      <c r="AG23" s="15">
        <f t="shared" ref="AG23" si="70">EOMONTH(AF23,1)</f>
        <v>44043</v>
      </c>
      <c r="AH23" s="15">
        <f t="shared" ref="AH23" si="71">EOMONTH(AG23,1)</f>
        <v>44074</v>
      </c>
      <c r="AI23" s="15">
        <f t="shared" ref="AI23" si="72">EOMONTH(AH23,1)</f>
        <v>44104</v>
      </c>
      <c r="AJ23" s="15">
        <f t="shared" ref="AJ23" si="73">EOMONTH(AI23,1)</f>
        <v>44135</v>
      </c>
      <c r="AK23" s="15">
        <f t="shared" ref="AK23:AL23" si="74">EOMONTH(AJ23,1)</f>
        <v>44165</v>
      </c>
      <c r="AL23" s="15">
        <f t="shared" si="74"/>
        <v>44196</v>
      </c>
    </row>
    <row r="24" spans="1:38" x14ac:dyDescent="0.25">
      <c r="A24" s="10">
        <f>Cruscotto!E10</f>
        <v>120</v>
      </c>
      <c r="B24" s="10" t="s">
        <v>59</v>
      </c>
      <c r="C24" s="11">
        <f>IF(A24=0,C5+C14,0)</f>
        <v>0</v>
      </c>
      <c r="D24" s="11">
        <f>IF(A24=0,D5+D14,IF(A24=30,C5+C14,0))</f>
        <v>0</v>
      </c>
      <c r="E24" s="11">
        <f>IF(A24=0,E5+E14,IF(A24=30,D5+D14,IF(A24=60,C5+C14,0)))</f>
        <v>0</v>
      </c>
      <c r="F24" s="11">
        <f>IF(A24=0,F5+F14,IF(A24=30,E5+E14,IF(A24=60,D5+D14,IF(A24=90,C5+C14,0))))</f>
        <v>0</v>
      </c>
      <c r="G24" s="11">
        <f>IF($A24=0,G5+G14,IF($A24=30,F5+F14,IF($A24=60,E5+E14,IF($A24=90,D5+D14,IF($A24=120,C5+C14,0)))))</f>
        <v>5490</v>
      </c>
      <c r="H24" s="11">
        <f t="shared" ref="H24:AL28" si="75">IF($A24=0,H5+H14,IF($A24=30,G5+G14,IF($A24=60,F5+F14,IF($A24=90,E5+E14,IF($A24=120,D5+D14,0)))))</f>
        <v>5490</v>
      </c>
      <c r="I24" s="11">
        <f t="shared" si="75"/>
        <v>5490</v>
      </c>
      <c r="J24" s="11">
        <f t="shared" si="75"/>
        <v>5490</v>
      </c>
      <c r="K24" s="11">
        <f t="shared" si="75"/>
        <v>5490</v>
      </c>
      <c r="L24" s="11">
        <f t="shared" si="75"/>
        <v>5490</v>
      </c>
      <c r="M24" s="11">
        <f t="shared" si="75"/>
        <v>5490</v>
      </c>
      <c r="N24" s="11">
        <f t="shared" si="75"/>
        <v>5490</v>
      </c>
      <c r="O24" s="11">
        <f t="shared" si="75"/>
        <v>5490</v>
      </c>
      <c r="P24" s="11">
        <f t="shared" si="75"/>
        <v>5490</v>
      </c>
      <c r="Q24" s="11">
        <f t="shared" si="75"/>
        <v>5490</v>
      </c>
      <c r="R24" s="11">
        <f t="shared" si="75"/>
        <v>5490</v>
      </c>
      <c r="S24" s="11">
        <f t="shared" si="75"/>
        <v>5490</v>
      </c>
      <c r="T24" s="11">
        <f t="shared" si="75"/>
        <v>5490</v>
      </c>
      <c r="U24" s="11">
        <f t="shared" si="75"/>
        <v>5490</v>
      </c>
      <c r="V24" s="11">
        <f t="shared" si="75"/>
        <v>5490</v>
      </c>
      <c r="W24" s="11">
        <f t="shared" si="75"/>
        <v>5490</v>
      </c>
      <c r="X24" s="11">
        <f t="shared" si="75"/>
        <v>5490</v>
      </c>
      <c r="Y24" s="11">
        <f t="shared" si="75"/>
        <v>5490</v>
      </c>
      <c r="Z24" s="11">
        <f t="shared" si="75"/>
        <v>5490</v>
      </c>
      <c r="AA24" s="11">
        <f t="shared" si="75"/>
        <v>5490</v>
      </c>
      <c r="AB24" s="11">
        <f t="shared" si="75"/>
        <v>5490</v>
      </c>
      <c r="AC24" s="11">
        <f t="shared" si="75"/>
        <v>5490</v>
      </c>
      <c r="AD24" s="11">
        <f t="shared" si="75"/>
        <v>5490</v>
      </c>
      <c r="AE24" s="11">
        <f t="shared" si="75"/>
        <v>5490</v>
      </c>
      <c r="AF24" s="11">
        <f t="shared" si="75"/>
        <v>5490</v>
      </c>
      <c r="AG24" s="11">
        <f t="shared" si="75"/>
        <v>5490</v>
      </c>
      <c r="AH24" s="11">
        <f t="shared" si="75"/>
        <v>5490</v>
      </c>
      <c r="AI24" s="11">
        <f t="shared" si="75"/>
        <v>5490</v>
      </c>
      <c r="AJ24" s="11">
        <f t="shared" si="75"/>
        <v>5490</v>
      </c>
      <c r="AK24" s="11">
        <f t="shared" si="75"/>
        <v>5490</v>
      </c>
      <c r="AL24" s="11">
        <f t="shared" si="75"/>
        <v>5490</v>
      </c>
    </row>
    <row r="25" spans="1:38" x14ac:dyDescent="0.25">
      <c r="A25" s="10">
        <f>Cruscotto!E11</f>
        <v>120</v>
      </c>
      <c r="B25" s="10" t="s">
        <v>60</v>
      </c>
      <c r="C25" s="11">
        <f t="shared" ref="C25:C28" si="76">IF(A25=0,C6+C15,0)</f>
        <v>0</v>
      </c>
      <c r="D25" s="11">
        <f t="shared" ref="D25:D28" si="77">IF(A25=0,D6+D15,IF(A25=30,C6+C15,0))</f>
        <v>0</v>
      </c>
      <c r="E25" s="11">
        <f t="shared" ref="E25:E28" si="78">IF(A25=0,E6+E15,IF(A25=30,D6+D15,IF(A25=60,C6+C15,0)))</f>
        <v>0</v>
      </c>
      <c r="F25" s="11">
        <f t="shared" ref="F25:F28" si="79">IF(A25=0,F6+F15,IF(A25=30,E6+E15,IF(A25=60,D6+D15,IF(A25=90,C6+C15,0))))</f>
        <v>0</v>
      </c>
      <c r="G25" s="11">
        <f t="shared" ref="G25:G28" si="80">IF($A25=0,G6+G15,IF($A25=30,F6+F15,IF($A25=60,E6+E15,IF($A25=90,D6+D15,IF($A25=120,C6+C15,0)))))</f>
        <v>9150</v>
      </c>
      <c r="H25" s="11">
        <f t="shared" si="75"/>
        <v>9150</v>
      </c>
      <c r="I25" s="11">
        <f t="shared" si="75"/>
        <v>9150</v>
      </c>
      <c r="J25" s="11">
        <f t="shared" si="75"/>
        <v>9150</v>
      </c>
      <c r="K25" s="11">
        <f t="shared" si="75"/>
        <v>9150</v>
      </c>
      <c r="L25" s="11">
        <f t="shared" si="75"/>
        <v>9150</v>
      </c>
      <c r="M25" s="11">
        <f t="shared" si="75"/>
        <v>9150</v>
      </c>
      <c r="N25" s="11">
        <f t="shared" si="75"/>
        <v>9150</v>
      </c>
      <c r="O25" s="11">
        <f t="shared" si="75"/>
        <v>9150</v>
      </c>
      <c r="P25" s="11">
        <f t="shared" si="75"/>
        <v>9150</v>
      </c>
      <c r="Q25" s="11">
        <f t="shared" si="75"/>
        <v>9150</v>
      </c>
      <c r="R25" s="11">
        <f t="shared" si="75"/>
        <v>9150</v>
      </c>
      <c r="S25" s="11">
        <f t="shared" si="75"/>
        <v>9150</v>
      </c>
      <c r="T25" s="11">
        <f t="shared" si="75"/>
        <v>9150</v>
      </c>
      <c r="U25" s="11">
        <f t="shared" si="75"/>
        <v>9150</v>
      </c>
      <c r="V25" s="11">
        <f t="shared" si="75"/>
        <v>9150</v>
      </c>
      <c r="W25" s="11">
        <f t="shared" si="75"/>
        <v>9150</v>
      </c>
      <c r="X25" s="11">
        <f t="shared" si="75"/>
        <v>9150</v>
      </c>
      <c r="Y25" s="11">
        <f t="shared" si="75"/>
        <v>9150</v>
      </c>
      <c r="Z25" s="11">
        <f t="shared" si="75"/>
        <v>9150</v>
      </c>
      <c r="AA25" s="11">
        <f t="shared" si="75"/>
        <v>9150</v>
      </c>
      <c r="AB25" s="11">
        <f t="shared" si="75"/>
        <v>9150</v>
      </c>
      <c r="AC25" s="11">
        <f t="shared" si="75"/>
        <v>9150</v>
      </c>
      <c r="AD25" s="11">
        <f t="shared" si="75"/>
        <v>9150</v>
      </c>
      <c r="AE25" s="11">
        <f t="shared" si="75"/>
        <v>9150</v>
      </c>
      <c r="AF25" s="11">
        <f t="shared" si="75"/>
        <v>9150</v>
      </c>
      <c r="AG25" s="11">
        <f t="shared" si="75"/>
        <v>9150</v>
      </c>
      <c r="AH25" s="11">
        <f t="shared" si="75"/>
        <v>9150</v>
      </c>
      <c r="AI25" s="11">
        <f t="shared" si="75"/>
        <v>9150</v>
      </c>
      <c r="AJ25" s="11">
        <f t="shared" si="75"/>
        <v>9150</v>
      </c>
      <c r="AK25" s="11">
        <f t="shared" si="75"/>
        <v>9150</v>
      </c>
      <c r="AL25" s="11">
        <f t="shared" si="75"/>
        <v>9150</v>
      </c>
    </row>
    <row r="26" spans="1:38" x14ac:dyDescent="0.25">
      <c r="A26" s="10">
        <f>Cruscotto!E12</f>
        <v>90</v>
      </c>
      <c r="B26" s="10" t="s">
        <v>61</v>
      </c>
      <c r="C26" s="11">
        <f t="shared" si="76"/>
        <v>0</v>
      </c>
      <c r="D26" s="11">
        <f t="shared" si="77"/>
        <v>0</v>
      </c>
      <c r="E26" s="11">
        <f t="shared" si="78"/>
        <v>0</v>
      </c>
      <c r="F26" s="11">
        <f t="shared" si="79"/>
        <v>1830</v>
      </c>
      <c r="G26" s="11">
        <f t="shared" si="80"/>
        <v>1830</v>
      </c>
      <c r="H26" s="11">
        <f t="shared" si="75"/>
        <v>1830</v>
      </c>
      <c r="I26" s="11">
        <f t="shared" si="75"/>
        <v>1830</v>
      </c>
      <c r="J26" s="11">
        <f t="shared" si="75"/>
        <v>1830</v>
      </c>
      <c r="K26" s="11">
        <f t="shared" si="75"/>
        <v>1830</v>
      </c>
      <c r="L26" s="11">
        <f t="shared" si="75"/>
        <v>1830</v>
      </c>
      <c r="M26" s="11">
        <f t="shared" si="75"/>
        <v>1830</v>
      </c>
      <c r="N26" s="11">
        <f t="shared" si="75"/>
        <v>1830</v>
      </c>
      <c r="O26" s="11">
        <f t="shared" si="75"/>
        <v>1830</v>
      </c>
      <c r="P26" s="11">
        <f t="shared" si="75"/>
        <v>1830</v>
      </c>
      <c r="Q26" s="11">
        <f t="shared" si="75"/>
        <v>1830</v>
      </c>
      <c r="R26" s="11">
        <f t="shared" si="75"/>
        <v>1830</v>
      </c>
      <c r="S26" s="11">
        <f t="shared" si="75"/>
        <v>1830</v>
      </c>
      <c r="T26" s="11">
        <f t="shared" si="75"/>
        <v>1830</v>
      </c>
      <c r="U26" s="11">
        <f t="shared" si="75"/>
        <v>1830</v>
      </c>
      <c r="V26" s="11">
        <f t="shared" si="75"/>
        <v>1830</v>
      </c>
      <c r="W26" s="11">
        <f t="shared" si="75"/>
        <v>1830</v>
      </c>
      <c r="X26" s="11">
        <f t="shared" si="75"/>
        <v>1830</v>
      </c>
      <c r="Y26" s="11">
        <f t="shared" si="75"/>
        <v>1830</v>
      </c>
      <c r="Z26" s="11">
        <f t="shared" si="75"/>
        <v>1830</v>
      </c>
      <c r="AA26" s="11">
        <f t="shared" si="75"/>
        <v>1830</v>
      </c>
      <c r="AB26" s="11">
        <f t="shared" si="75"/>
        <v>1830</v>
      </c>
      <c r="AC26" s="11">
        <f t="shared" si="75"/>
        <v>1830</v>
      </c>
      <c r="AD26" s="11">
        <f t="shared" si="75"/>
        <v>1830</v>
      </c>
      <c r="AE26" s="11">
        <f t="shared" si="75"/>
        <v>1830</v>
      </c>
      <c r="AF26" s="11">
        <f t="shared" si="75"/>
        <v>1830</v>
      </c>
      <c r="AG26" s="11">
        <f t="shared" si="75"/>
        <v>1830</v>
      </c>
      <c r="AH26" s="11">
        <f t="shared" si="75"/>
        <v>1830</v>
      </c>
      <c r="AI26" s="11">
        <f t="shared" si="75"/>
        <v>1830</v>
      </c>
      <c r="AJ26" s="11">
        <f t="shared" si="75"/>
        <v>1830</v>
      </c>
      <c r="AK26" s="11">
        <f t="shared" si="75"/>
        <v>1830</v>
      </c>
      <c r="AL26" s="11">
        <f t="shared" si="75"/>
        <v>1830</v>
      </c>
    </row>
    <row r="27" spans="1:38" x14ac:dyDescent="0.25">
      <c r="A27" s="10">
        <f>Cruscotto!E13</f>
        <v>120</v>
      </c>
      <c r="B27" s="10" t="s">
        <v>62</v>
      </c>
      <c r="C27" s="11">
        <f t="shared" si="76"/>
        <v>0</v>
      </c>
      <c r="D27" s="11">
        <f t="shared" si="77"/>
        <v>0</v>
      </c>
      <c r="E27" s="11">
        <f t="shared" si="78"/>
        <v>0</v>
      </c>
      <c r="F27" s="11">
        <f t="shared" si="79"/>
        <v>0</v>
      </c>
      <c r="G27" s="11">
        <f t="shared" si="80"/>
        <v>9150</v>
      </c>
      <c r="H27" s="11">
        <f t="shared" si="75"/>
        <v>9150</v>
      </c>
      <c r="I27" s="11">
        <f t="shared" si="75"/>
        <v>9150</v>
      </c>
      <c r="J27" s="11">
        <f t="shared" si="75"/>
        <v>9150</v>
      </c>
      <c r="K27" s="11">
        <f t="shared" si="75"/>
        <v>9150</v>
      </c>
      <c r="L27" s="11">
        <f t="shared" si="75"/>
        <v>9150</v>
      </c>
      <c r="M27" s="11">
        <f t="shared" si="75"/>
        <v>9150</v>
      </c>
      <c r="N27" s="11">
        <f t="shared" si="75"/>
        <v>9150</v>
      </c>
      <c r="O27" s="11">
        <f t="shared" si="75"/>
        <v>9150</v>
      </c>
      <c r="P27" s="11">
        <f t="shared" si="75"/>
        <v>9150</v>
      </c>
      <c r="Q27" s="11">
        <f t="shared" si="75"/>
        <v>9150</v>
      </c>
      <c r="R27" s="11">
        <f t="shared" si="75"/>
        <v>9150</v>
      </c>
      <c r="S27" s="11">
        <f t="shared" si="75"/>
        <v>9150</v>
      </c>
      <c r="T27" s="11">
        <f t="shared" si="75"/>
        <v>9150</v>
      </c>
      <c r="U27" s="11">
        <f t="shared" si="75"/>
        <v>9150</v>
      </c>
      <c r="V27" s="11">
        <f t="shared" si="75"/>
        <v>9150</v>
      </c>
      <c r="W27" s="11">
        <f t="shared" si="75"/>
        <v>9150</v>
      </c>
      <c r="X27" s="11">
        <f t="shared" si="75"/>
        <v>9150</v>
      </c>
      <c r="Y27" s="11">
        <f t="shared" si="75"/>
        <v>9150</v>
      </c>
      <c r="Z27" s="11">
        <f t="shared" si="75"/>
        <v>9150</v>
      </c>
      <c r="AA27" s="11">
        <f t="shared" si="75"/>
        <v>9150</v>
      </c>
      <c r="AB27" s="11">
        <f t="shared" si="75"/>
        <v>9150</v>
      </c>
      <c r="AC27" s="11">
        <f t="shared" si="75"/>
        <v>9150</v>
      </c>
      <c r="AD27" s="11">
        <f t="shared" si="75"/>
        <v>9150</v>
      </c>
      <c r="AE27" s="11">
        <f t="shared" si="75"/>
        <v>9150</v>
      </c>
      <c r="AF27" s="11">
        <f t="shared" si="75"/>
        <v>9150</v>
      </c>
      <c r="AG27" s="11">
        <f t="shared" si="75"/>
        <v>9150</v>
      </c>
      <c r="AH27" s="11">
        <f t="shared" si="75"/>
        <v>9150</v>
      </c>
      <c r="AI27" s="11">
        <f t="shared" si="75"/>
        <v>9150</v>
      </c>
      <c r="AJ27" s="11">
        <f t="shared" si="75"/>
        <v>9150</v>
      </c>
      <c r="AK27" s="11">
        <f t="shared" si="75"/>
        <v>9150</v>
      </c>
      <c r="AL27" s="11">
        <f t="shared" si="75"/>
        <v>9150</v>
      </c>
    </row>
    <row r="28" spans="1:38" x14ac:dyDescent="0.25">
      <c r="A28" s="10">
        <f>Cruscotto!E14</f>
        <v>90</v>
      </c>
      <c r="B28" s="10" t="s">
        <v>63</v>
      </c>
      <c r="C28" s="11">
        <f t="shared" si="76"/>
        <v>0</v>
      </c>
      <c r="D28" s="11">
        <f t="shared" si="77"/>
        <v>0</v>
      </c>
      <c r="E28" s="11">
        <f t="shared" si="78"/>
        <v>0</v>
      </c>
      <c r="F28" s="11">
        <f t="shared" si="79"/>
        <v>610</v>
      </c>
      <c r="G28" s="11">
        <f t="shared" si="80"/>
        <v>610</v>
      </c>
      <c r="H28" s="11">
        <f t="shared" si="75"/>
        <v>610</v>
      </c>
      <c r="I28" s="11">
        <f t="shared" si="75"/>
        <v>610</v>
      </c>
      <c r="J28" s="11">
        <f t="shared" si="75"/>
        <v>610</v>
      </c>
      <c r="K28" s="11">
        <f t="shared" si="75"/>
        <v>610</v>
      </c>
      <c r="L28" s="11">
        <f t="shared" si="75"/>
        <v>610</v>
      </c>
      <c r="M28" s="11">
        <f t="shared" si="75"/>
        <v>610</v>
      </c>
      <c r="N28" s="11">
        <f t="shared" si="75"/>
        <v>610</v>
      </c>
      <c r="O28" s="11">
        <f t="shared" si="75"/>
        <v>610</v>
      </c>
      <c r="P28" s="11">
        <f t="shared" si="75"/>
        <v>610</v>
      </c>
      <c r="Q28" s="11">
        <f t="shared" si="75"/>
        <v>610</v>
      </c>
      <c r="R28" s="11">
        <f t="shared" si="75"/>
        <v>610</v>
      </c>
      <c r="S28" s="11">
        <f t="shared" si="75"/>
        <v>610</v>
      </c>
      <c r="T28" s="11">
        <f t="shared" si="75"/>
        <v>610</v>
      </c>
      <c r="U28" s="11">
        <f t="shared" si="75"/>
        <v>610</v>
      </c>
      <c r="V28" s="11">
        <f t="shared" si="75"/>
        <v>610</v>
      </c>
      <c r="W28" s="11">
        <f t="shared" si="75"/>
        <v>610</v>
      </c>
      <c r="X28" s="11">
        <f t="shared" si="75"/>
        <v>610</v>
      </c>
      <c r="Y28" s="11">
        <f t="shared" si="75"/>
        <v>610</v>
      </c>
      <c r="Z28" s="11">
        <f t="shared" si="75"/>
        <v>610</v>
      </c>
      <c r="AA28" s="11">
        <f t="shared" si="75"/>
        <v>610</v>
      </c>
      <c r="AB28" s="11">
        <f t="shared" si="75"/>
        <v>610</v>
      </c>
      <c r="AC28" s="11">
        <f t="shared" si="75"/>
        <v>610</v>
      </c>
      <c r="AD28" s="11">
        <f t="shared" si="75"/>
        <v>610</v>
      </c>
      <c r="AE28" s="11">
        <f t="shared" si="75"/>
        <v>610</v>
      </c>
      <c r="AF28" s="11">
        <f t="shared" si="75"/>
        <v>610</v>
      </c>
      <c r="AG28" s="11">
        <f t="shared" si="75"/>
        <v>610</v>
      </c>
      <c r="AH28" s="11">
        <f t="shared" si="75"/>
        <v>610</v>
      </c>
      <c r="AI28" s="11">
        <f t="shared" si="75"/>
        <v>610</v>
      </c>
      <c r="AJ28" s="11">
        <f t="shared" si="75"/>
        <v>610</v>
      </c>
      <c r="AK28" s="11">
        <f t="shared" si="75"/>
        <v>610</v>
      </c>
      <c r="AL28" s="11">
        <f t="shared" si="75"/>
        <v>610</v>
      </c>
    </row>
    <row r="29" spans="1:38" x14ac:dyDescent="0.25">
      <c r="A29" s="10"/>
      <c r="B29" s="14" t="s">
        <v>64</v>
      </c>
      <c r="C29" s="13">
        <f>SUM(C24:C28)</f>
        <v>0</v>
      </c>
      <c r="D29" s="13">
        <f t="shared" ref="D29:AL29" si="81">SUM(D24:D28)</f>
        <v>0</v>
      </c>
      <c r="E29" s="13">
        <f t="shared" si="81"/>
        <v>0</v>
      </c>
      <c r="F29" s="13">
        <f t="shared" si="81"/>
        <v>2440</v>
      </c>
      <c r="G29" s="13">
        <f t="shared" si="81"/>
        <v>26230</v>
      </c>
      <c r="H29" s="13">
        <f t="shared" si="81"/>
        <v>26230</v>
      </c>
      <c r="I29" s="13">
        <f t="shared" si="81"/>
        <v>26230</v>
      </c>
      <c r="J29" s="13">
        <f t="shared" si="81"/>
        <v>26230</v>
      </c>
      <c r="K29" s="13">
        <f t="shared" si="81"/>
        <v>26230</v>
      </c>
      <c r="L29" s="13">
        <f t="shared" si="81"/>
        <v>26230</v>
      </c>
      <c r="M29" s="13">
        <f t="shared" si="81"/>
        <v>26230</v>
      </c>
      <c r="N29" s="13">
        <f t="shared" si="81"/>
        <v>26230</v>
      </c>
      <c r="O29" s="13">
        <f t="shared" si="81"/>
        <v>26230</v>
      </c>
      <c r="P29" s="13">
        <f t="shared" si="81"/>
        <v>26230</v>
      </c>
      <c r="Q29" s="13">
        <f t="shared" si="81"/>
        <v>26230</v>
      </c>
      <c r="R29" s="13">
        <f t="shared" si="81"/>
        <v>26230</v>
      </c>
      <c r="S29" s="13">
        <f t="shared" si="81"/>
        <v>26230</v>
      </c>
      <c r="T29" s="13">
        <f t="shared" si="81"/>
        <v>26230</v>
      </c>
      <c r="U29" s="13">
        <f t="shared" si="81"/>
        <v>26230</v>
      </c>
      <c r="V29" s="13">
        <f t="shared" si="81"/>
        <v>26230</v>
      </c>
      <c r="W29" s="13">
        <f t="shared" si="81"/>
        <v>26230</v>
      </c>
      <c r="X29" s="13">
        <f t="shared" si="81"/>
        <v>26230</v>
      </c>
      <c r="Y29" s="13">
        <f t="shared" si="81"/>
        <v>26230</v>
      </c>
      <c r="Z29" s="13">
        <f t="shared" si="81"/>
        <v>26230</v>
      </c>
      <c r="AA29" s="13">
        <f t="shared" si="81"/>
        <v>26230</v>
      </c>
      <c r="AB29" s="13">
        <f t="shared" si="81"/>
        <v>26230</v>
      </c>
      <c r="AC29" s="13">
        <f t="shared" si="81"/>
        <v>26230</v>
      </c>
      <c r="AD29" s="13">
        <f t="shared" si="81"/>
        <v>26230</v>
      </c>
      <c r="AE29" s="13">
        <f t="shared" si="81"/>
        <v>26230</v>
      </c>
      <c r="AF29" s="13">
        <f t="shared" si="81"/>
        <v>26230</v>
      </c>
      <c r="AG29" s="13">
        <f t="shared" si="81"/>
        <v>26230</v>
      </c>
      <c r="AH29" s="13">
        <f t="shared" si="81"/>
        <v>26230</v>
      </c>
      <c r="AI29" s="13">
        <f t="shared" si="81"/>
        <v>26230</v>
      </c>
      <c r="AJ29" s="13">
        <f t="shared" si="81"/>
        <v>26230</v>
      </c>
      <c r="AK29" s="13">
        <f t="shared" si="81"/>
        <v>26230</v>
      </c>
      <c r="AL29" s="13">
        <f t="shared" si="81"/>
        <v>26230</v>
      </c>
    </row>
    <row r="32" spans="1:38" x14ac:dyDescent="0.25">
      <c r="A32" s="19"/>
      <c r="B32" s="14" t="s">
        <v>73</v>
      </c>
      <c r="C32" s="15">
        <v>43131</v>
      </c>
      <c r="D32" s="15">
        <f>EOMONTH(C32,1)</f>
        <v>43159</v>
      </c>
      <c r="E32" s="15">
        <f t="shared" ref="E32:N32" si="82">EOMONTH(D32,1)</f>
        <v>43190</v>
      </c>
      <c r="F32" s="15">
        <f t="shared" si="82"/>
        <v>43220</v>
      </c>
      <c r="G32" s="15">
        <f t="shared" si="82"/>
        <v>43251</v>
      </c>
      <c r="H32" s="15">
        <f t="shared" si="82"/>
        <v>43281</v>
      </c>
      <c r="I32" s="15">
        <f t="shared" si="82"/>
        <v>43312</v>
      </c>
      <c r="J32" s="15">
        <f t="shared" si="82"/>
        <v>43343</v>
      </c>
      <c r="K32" s="15">
        <f t="shared" si="82"/>
        <v>43373</v>
      </c>
      <c r="L32" s="15">
        <f t="shared" si="82"/>
        <v>43404</v>
      </c>
      <c r="M32" s="15">
        <f t="shared" si="82"/>
        <v>43434</v>
      </c>
      <c r="N32" s="15">
        <f t="shared" si="82"/>
        <v>43465</v>
      </c>
      <c r="O32" s="15">
        <f t="shared" ref="O32" si="83">EOMONTH(N32,1)</f>
        <v>43496</v>
      </c>
      <c r="P32" s="15">
        <f t="shared" ref="P32" si="84">EOMONTH(O32,1)</f>
        <v>43524</v>
      </c>
      <c r="Q32" s="15">
        <f t="shared" ref="Q32" si="85">EOMONTH(P32,1)</f>
        <v>43555</v>
      </c>
      <c r="R32" s="15">
        <f t="shared" ref="R32" si="86">EOMONTH(Q32,1)</f>
        <v>43585</v>
      </c>
      <c r="S32" s="15">
        <f t="shared" ref="S32" si="87">EOMONTH(R32,1)</f>
        <v>43616</v>
      </c>
      <c r="T32" s="15">
        <f t="shared" ref="T32" si="88">EOMONTH(S32,1)</f>
        <v>43646</v>
      </c>
      <c r="U32" s="15">
        <f t="shared" ref="U32" si="89">EOMONTH(T32,1)</f>
        <v>43677</v>
      </c>
      <c r="V32" s="15">
        <f t="shared" ref="V32" si="90">EOMONTH(U32,1)</f>
        <v>43708</v>
      </c>
      <c r="W32" s="15">
        <f t="shared" ref="W32" si="91">EOMONTH(V32,1)</f>
        <v>43738</v>
      </c>
      <c r="X32" s="15">
        <f t="shared" ref="X32" si="92">EOMONTH(W32,1)</f>
        <v>43769</v>
      </c>
      <c r="Y32" s="15">
        <f t="shared" ref="Y32" si="93">EOMONTH(X32,1)</f>
        <v>43799</v>
      </c>
      <c r="Z32" s="15">
        <f t="shared" ref="Z32" si="94">EOMONTH(Y32,1)</f>
        <v>43830</v>
      </c>
      <c r="AA32" s="15">
        <f t="shared" ref="AA32" si="95">EOMONTH(Z32,1)</f>
        <v>43861</v>
      </c>
      <c r="AB32" s="15">
        <f t="shared" ref="AB32" si="96">EOMONTH(AA32,1)</f>
        <v>43890</v>
      </c>
      <c r="AC32" s="15">
        <f t="shared" ref="AC32" si="97">EOMONTH(AB32,1)</f>
        <v>43921</v>
      </c>
      <c r="AD32" s="15">
        <f t="shared" ref="AD32" si="98">EOMONTH(AC32,1)</f>
        <v>43951</v>
      </c>
      <c r="AE32" s="15">
        <f t="shared" ref="AE32" si="99">EOMONTH(AD32,1)</f>
        <v>43982</v>
      </c>
      <c r="AF32" s="15">
        <f t="shared" ref="AF32" si="100">EOMONTH(AE32,1)</f>
        <v>44012</v>
      </c>
      <c r="AG32" s="15">
        <f t="shared" ref="AG32" si="101">EOMONTH(AF32,1)</f>
        <v>44043</v>
      </c>
      <c r="AH32" s="15">
        <f t="shared" ref="AH32" si="102">EOMONTH(AG32,1)</f>
        <v>44074</v>
      </c>
      <c r="AI32" s="15">
        <f t="shared" ref="AI32" si="103">EOMONTH(AH32,1)</f>
        <v>44104</v>
      </c>
      <c r="AJ32" s="15">
        <f t="shared" ref="AJ32" si="104">EOMONTH(AI32,1)</f>
        <v>44135</v>
      </c>
      <c r="AK32" s="15">
        <f t="shared" ref="AK32:AL32" si="105">EOMONTH(AJ32,1)</f>
        <v>44165</v>
      </c>
      <c r="AL32" s="15">
        <f t="shared" si="105"/>
        <v>44196</v>
      </c>
    </row>
    <row r="33" spans="1:38" x14ac:dyDescent="0.25">
      <c r="A33" s="20"/>
      <c r="B33" s="10" t="s">
        <v>59</v>
      </c>
      <c r="C33" s="11">
        <f>(C5+C14)-C24</f>
        <v>5490</v>
      </c>
      <c r="D33" s="11">
        <f t="shared" ref="D33:AL37" si="106">(D5+D14)-D24</f>
        <v>5490</v>
      </c>
      <c r="E33" s="11">
        <f t="shared" si="106"/>
        <v>5490</v>
      </c>
      <c r="F33" s="11">
        <f t="shared" si="106"/>
        <v>5490</v>
      </c>
      <c r="G33" s="11">
        <f t="shared" si="106"/>
        <v>0</v>
      </c>
      <c r="H33" s="11">
        <f t="shared" si="106"/>
        <v>0</v>
      </c>
      <c r="I33" s="11">
        <f t="shared" si="106"/>
        <v>0</v>
      </c>
      <c r="J33" s="11">
        <f t="shared" si="106"/>
        <v>0</v>
      </c>
      <c r="K33" s="11">
        <f t="shared" si="106"/>
        <v>0</v>
      </c>
      <c r="L33" s="11">
        <f t="shared" si="106"/>
        <v>0</v>
      </c>
      <c r="M33" s="11">
        <f t="shared" si="106"/>
        <v>0</v>
      </c>
      <c r="N33" s="11">
        <f t="shared" si="106"/>
        <v>0</v>
      </c>
      <c r="O33" s="11">
        <f t="shared" si="106"/>
        <v>0</v>
      </c>
      <c r="P33" s="11">
        <f t="shared" si="106"/>
        <v>0</v>
      </c>
      <c r="Q33" s="11">
        <f t="shared" si="106"/>
        <v>0</v>
      </c>
      <c r="R33" s="11">
        <f t="shared" si="106"/>
        <v>0</v>
      </c>
      <c r="S33" s="11">
        <f t="shared" si="106"/>
        <v>0</v>
      </c>
      <c r="T33" s="11">
        <f t="shared" si="106"/>
        <v>0</v>
      </c>
      <c r="U33" s="11">
        <f t="shared" si="106"/>
        <v>0</v>
      </c>
      <c r="V33" s="11">
        <f t="shared" si="106"/>
        <v>0</v>
      </c>
      <c r="W33" s="11">
        <f t="shared" si="106"/>
        <v>0</v>
      </c>
      <c r="X33" s="11">
        <f t="shared" si="106"/>
        <v>0</v>
      </c>
      <c r="Y33" s="11">
        <f t="shared" si="106"/>
        <v>0</v>
      </c>
      <c r="Z33" s="11">
        <f t="shared" si="106"/>
        <v>0</v>
      </c>
      <c r="AA33" s="11">
        <f t="shared" si="106"/>
        <v>0</v>
      </c>
      <c r="AB33" s="11">
        <f t="shared" si="106"/>
        <v>0</v>
      </c>
      <c r="AC33" s="11">
        <f t="shared" si="106"/>
        <v>0</v>
      </c>
      <c r="AD33" s="11">
        <f t="shared" si="106"/>
        <v>0</v>
      </c>
      <c r="AE33" s="11">
        <f t="shared" si="106"/>
        <v>0</v>
      </c>
      <c r="AF33" s="11">
        <f t="shared" si="106"/>
        <v>0</v>
      </c>
      <c r="AG33" s="11">
        <f t="shared" si="106"/>
        <v>0</v>
      </c>
      <c r="AH33" s="11">
        <f t="shared" si="106"/>
        <v>0</v>
      </c>
      <c r="AI33" s="11">
        <f t="shared" si="106"/>
        <v>0</v>
      </c>
      <c r="AJ33" s="11">
        <f t="shared" si="106"/>
        <v>0</v>
      </c>
      <c r="AK33" s="11">
        <f t="shared" si="106"/>
        <v>0</v>
      </c>
      <c r="AL33" s="11">
        <f t="shared" si="106"/>
        <v>0</v>
      </c>
    </row>
    <row r="34" spans="1:38" x14ac:dyDescent="0.25">
      <c r="A34" s="20"/>
      <c r="B34" s="10" t="s">
        <v>60</v>
      </c>
      <c r="C34" s="11">
        <f t="shared" ref="C34:R37" si="107">(C6+C15)-C25</f>
        <v>9150</v>
      </c>
      <c r="D34" s="11">
        <f t="shared" si="107"/>
        <v>9150</v>
      </c>
      <c r="E34" s="11">
        <f t="shared" si="107"/>
        <v>9150</v>
      </c>
      <c r="F34" s="11">
        <f t="shared" si="107"/>
        <v>9150</v>
      </c>
      <c r="G34" s="11">
        <f t="shared" si="107"/>
        <v>0</v>
      </c>
      <c r="H34" s="11">
        <f t="shared" si="107"/>
        <v>0</v>
      </c>
      <c r="I34" s="11">
        <f t="shared" si="107"/>
        <v>0</v>
      </c>
      <c r="J34" s="11">
        <f t="shared" si="107"/>
        <v>0</v>
      </c>
      <c r="K34" s="11">
        <f t="shared" si="107"/>
        <v>0</v>
      </c>
      <c r="L34" s="11">
        <f t="shared" si="107"/>
        <v>0</v>
      </c>
      <c r="M34" s="11">
        <f t="shared" si="107"/>
        <v>0</v>
      </c>
      <c r="N34" s="11">
        <f t="shared" si="107"/>
        <v>0</v>
      </c>
      <c r="O34" s="11">
        <f t="shared" si="107"/>
        <v>0</v>
      </c>
      <c r="P34" s="11">
        <f t="shared" si="107"/>
        <v>0</v>
      </c>
      <c r="Q34" s="11">
        <f t="shared" si="107"/>
        <v>0</v>
      </c>
      <c r="R34" s="11">
        <f t="shared" si="107"/>
        <v>0</v>
      </c>
      <c r="S34" s="11">
        <f t="shared" si="106"/>
        <v>0</v>
      </c>
      <c r="T34" s="11">
        <f t="shared" si="106"/>
        <v>0</v>
      </c>
      <c r="U34" s="11">
        <f t="shared" si="106"/>
        <v>0</v>
      </c>
      <c r="V34" s="11">
        <f t="shared" si="106"/>
        <v>0</v>
      </c>
      <c r="W34" s="11">
        <f t="shared" si="106"/>
        <v>0</v>
      </c>
      <c r="X34" s="11">
        <f t="shared" si="106"/>
        <v>0</v>
      </c>
      <c r="Y34" s="11">
        <f t="shared" si="106"/>
        <v>0</v>
      </c>
      <c r="Z34" s="11">
        <f t="shared" si="106"/>
        <v>0</v>
      </c>
      <c r="AA34" s="11">
        <f t="shared" si="106"/>
        <v>0</v>
      </c>
      <c r="AB34" s="11">
        <f t="shared" si="106"/>
        <v>0</v>
      </c>
      <c r="AC34" s="11">
        <f t="shared" si="106"/>
        <v>0</v>
      </c>
      <c r="AD34" s="11">
        <f t="shared" si="106"/>
        <v>0</v>
      </c>
      <c r="AE34" s="11">
        <f t="shared" si="106"/>
        <v>0</v>
      </c>
      <c r="AF34" s="11">
        <f t="shared" si="106"/>
        <v>0</v>
      </c>
      <c r="AG34" s="11">
        <f t="shared" si="106"/>
        <v>0</v>
      </c>
      <c r="AH34" s="11">
        <f t="shared" si="106"/>
        <v>0</v>
      </c>
      <c r="AI34" s="11">
        <f t="shared" si="106"/>
        <v>0</v>
      </c>
      <c r="AJ34" s="11">
        <f t="shared" si="106"/>
        <v>0</v>
      </c>
      <c r="AK34" s="11">
        <f t="shared" si="106"/>
        <v>0</v>
      </c>
      <c r="AL34" s="11">
        <f t="shared" si="106"/>
        <v>0</v>
      </c>
    </row>
    <row r="35" spans="1:38" x14ac:dyDescent="0.25">
      <c r="A35" s="20"/>
      <c r="B35" s="10" t="s">
        <v>61</v>
      </c>
      <c r="C35" s="11">
        <f t="shared" si="107"/>
        <v>1830</v>
      </c>
      <c r="D35" s="11">
        <f t="shared" si="106"/>
        <v>1830</v>
      </c>
      <c r="E35" s="11">
        <f t="shared" si="106"/>
        <v>1830</v>
      </c>
      <c r="F35" s="11">
        <f t="shared" si="106"/>
        <v>0</v>
      </c>
      <c r="G35" s="11">
        <f t="shared" si="106"/>
        <v>0</v>
      </c>
      <c r="H35" s="11">
        <f t="shared" si="106"/>
        <v>0</v>
      </c>
      <c r="I35" s="11">
        <f t="shared" si="106"/>
        <v>0</v>
      </c>
      <c r="J35" s="11">
        <f t="shared" si="106"/>
        <v>0</v>
      </c>
      <c r="K35" s="11">
        <f t="shared" si="106"/>
        <v>0</v>
      </c>
      <c r="L35" s="11">
        <f t="shared" si="106"/>
        <v>0</v>
      </c>
      <c r="M35" s="11">
        <f t="shared" si="106"/>
        <v>0</v>
      </c>
      <c r="N35" s="11">
        <f t="shared" si="106"/>
        <v>0</v>
      </c>
      <c r="O35" s="11">
        <f t="shared" si="106"/>
        <v>0</v>
      </c>
      <c r="P35" s="11">
        <f t="shared" si="106"/>
        <v>0</v>
      </c>
      <c r="Q35" s="11">
        <f t="shared" si="106"/>
        <v>0</v>
      </c>
      <c r="R35" s="11">
        <f t="shared" si="106"/>
        <v>0</v>
      </c>
      <c r="S35" s="11">
        <f t="shared" si="106"/>
        <v>0</v>
      </c>
      <c r="T35" s="11">
        <f t="shared" si="106"/>
        <v>0</v>
      </c>
      <c r="U35" s="11">
        <f t="shared" si="106"/>
        <v>0</v>
      </c>
      <c r="V35" s="11">
        <f t="shared" si="106"/>
        <v>0</v>
      </c>
      <c r="W35" s="11">
        <f t="shared" si="106"/>
        <v>0</v>
      </c>
      <c r="X35" s="11">
        <f t="shared" si="106"/>
        <v>0</v>
      </c>
      <c r="Y35" s="11">
        <f t="shared" si="106"/>
        <v>0</v>
      </c>
      <c r="Z35" s="11">
        <f t="shared" si="106"/>
        <v>0</v>
      </c>
      <c r="AA35" s="11">
        <f t="shared" si="106"/>
        <v>0</v>
      </c>
      <c r="AB35" s="11">
        <f t="shared" si="106"/>
        <v>0</v>
      </c>
      <c r="AC35" s="11">
        <f t="shared" si="106"/>
        <v>0</v>
      </c>
      <c r="AD35" s="11">
        <f t="shared" si="106"/>
        <v>0</v>
      </c>
      <c r="AE35" s="11">
        <f t="shared" si="106"/>
        <v>0</v>
      </c>
      <c r="AF35" s="11">
        <f t="shared" si="106"/>
        <v>0</v>
      </c>
      <c r="AG35" s="11">
        <f t="shared" si="106"/>
        <v>0</v>
      </c>
      <c r="AH35" s="11">
        <f t="shared" si="106"/>
        <v>0</v>
      </c>
      <c r="AI35" s="11">
        <f t="shared" si="106"/>
        <v>0</v>
      </c>
      <c r="AJ35" s="11">
        <f t="shared" si="106"/>
        <v>0</v>
      </c>
      <c r="AK35" s="11">
        <f t="shared" si="106"/>
        <v>0</v>
      </c>
      <c r="AL35" s="11">
        <f t="shared" si="106"/>
        <v>0</v>
      </c>
    </row>
    <row r="36" spans="1:38" x14ac:dyDescent="0.25">
      <c r="A36" s="20"/>
      <c r="B36" s="10" t="s">
        <v>62</v>
      </c>
      <c r="C36" s="11">
        <f t="shared" si="107"/>
        <v>9150</v>
      </c>
      <c r="D36" s="11">
        <f t="shared" si="106"/>
        <v>9150</v>
      </c>
      <c r="E36" s="11">
        <f t="shared" si="106"/>
        <v>9150</v>
      </c>
      <c r="F36" s="11">
        <f t="shared" si="106"/>
        <v>9150</v>
      </c>
      <c r="G36" s="11">
        <f t="shared" si="106"/>
        <v>0</v>
      </c>
      <c r="H36" s="11">
        <f t="shared" si="106"/>
        <v>0</v>
      </c>
      <c r="I36" s="11">
        <f t="shared" si="106"/>
        <v>0</v>
      </c>
      <c r="J36" s="11">
        <f t="shared" si="106"/>
        <v>0</v>
      </c>
      <c r="K36" s="11">
        <f t="shared" si="106"/>
        <v>0</v>
      </c>
      <c r="L36" s="11">
        <f t="shared" si="106"/>
        <v>0</v>
      </c>
      <c r="M36" s="11">
        <f t="shared" si="106"/>
        <v>0</v>
      </c>
      <c r="N36" s="11">
        <f t="shared" si="106"/>
        <v>0</v>
      </c>
      <c r="O36" s="11">
        <f t="shared" si="106"/>
        <v>0</v>
      </c>
      <c r="P36" s="11">
        <f t="shared" si="106"/>
        <v>0</v>
      </c>
      <c r="Q36" s="11">
        <f t="shared" si="106"/>
        <v>0</v>
      </c>
      <c r="R36" s="11">
        <f t="shared" si="106"/>
        <v>0</v>
      </c>
      <c r="S36" s="11">
        <f t="shared" si="106"/>
        <v>0</v>
      </c>
      <c r="T36" s="11">
        <f t="shared" si="106"/>
        <v>0</v>
      </c>
      <c r="U36" s="11">
        <f t="shared" si="106"/>
        <v>0</v>
      </c>
      <c r="V36" s="11">
        <f t="shared" si="106"/>
        <v>0</v>
      </c>
      <c r="W36" s="11">
        <f t="shared" si="106"/>
        <v>0</v>
      </c>
      <c r="X36" s="11">
        <f t="shared" si="106"/>
        <v>0</v>
      </c>
      <c r="Y36" s="11">
        <f t="shared" si="106"/>
        <v>0</v>
      </c>
      <c r="Z36" s="11">
        <f t="shared" si="106"/>
        <v>0</v>
      </c>
      <c r="AA36" s="11">
        <f t="shared" si="106"/>
        <v>0</v>
      </c>
      <c r="AB36" s="11">
        <f t="shared" si="106"/>
        <v>0</v>
      </c>
      <c r="AC36" s="11">
        <f t="shared" si="106"/>
        <v>0</v>
      </c>
      <c r="AD36" s="11">
        <f t="shared" si="106"/>
        <v>0</v>
      </c>
      <c r="AE36" s="11">
        <f t="shared" si="106"/>
        <v>0</v>
      </c>
      <c r="AF36" s="11">
        <f t="shared" si="106"/>
        <v>0</v>
      </c>
      <c r="AG36" s="11">
        <f t="shared" si="106"/>
        <v>0</v>
      </c>
      <c r="AH36" s="11">
        <f t="shared" si="106"/>
        <v>0</v>
      </c>
      <c r="AI36" s="11">
        <f t="shared" si="106"/>
        <v>0</v>
      </c>
      <c r="AJ36" s="11">
        <f t="shared" si="106"/>
        <v>0</v>
      </c>
      <c r="AK36" s="11">
        <f t="shared" si="106"/>
        <v>0</v>
      </c>
      <c r="AL36" s="11">
        <f t="shared" si="106"/>
        <v>0</v>
      </c>
    </row>
    <row r="37" spans="1:38" x14ac:dyDescent="0.25">
      <c r="A37" s="20"/>
      <c r="B37" s="10" t="s">
        <v>63</v>
      </c>
      <c r="C37" s="11">
        <f t="shared" si="107"/>
        <v>610</v>
      </c>
      <c r="D37" s="11">
        <f t="shared" si="106"/>
        <v>610</v>
      </c>
      <c r="E37" s="11">
        <f t="shared" si="106"/>
        <v>610</v>
      </c>
      <c r="F37" s="11">
        <f t="shared" si="106"/>
        <v>0</v>
      </c>
      <c r="G37" s="11">
        <f t="shared" si="106"/>
        <v>0</v>
      </c>
      <c r="H37" s="11">
        <f t="shared" si="106"/>
        <v>0</v>
      </c>
      <c r="I37" s="11">
        <f t="shared" si="106"/>
        <v>0</v>
      </c>
      <c r="J37" s="11">
        <f t="shared" si="106"/>
        <v>0</v>
      </c>
      <c r="K37" s="11">
        <f t="shared" si="106"/>
        <v>0</v>
      </c>
      <c r="L37" s="11">
        <f t="shared" si="106"/>
        <v>0</v>
      </c>
      <c r="M37" s="11">
        <f t="shared" si="106"/>
        <v>0</v>
      </c>
      <c r="N37" s="11">
        <f t="shared" si="106"/>
        <v>0</v>
      </c>
      <c r="O37" s="11">
        <f t="shared" si="106"/>
        <v>0</v>
      </c>
      <c r="P37" s="11">
        <f t="shared" si="106"/>
        <v>0</v>
      </c>
      <c r="Q37" s="11">
        <f t="shared" si="106"/>
        <v>0</v>
      </c>
      <c r="R37" s="11">
        <f t="shared" si="106"/>
        <v>0</v>
      </c>
      <c r="S37" s="11">
        <f t="shared" si="106"/>
        <v>0</v>
      </c>
      <c r="T37" s="11">
        <f t="shared" si="106"/>
        <v>0</v>
      </c>
      <c r="U37" s="11">
        <f t="shared" si="106"/>
        <v>0</v>
      </c>
      <c r="V37" s="11">
        <f t="shared" si="106"/>
        <v>0</v>
      </c>
      <c r="W37" s="11">
        <f t="shared" si="106"/>
        <v>0</v>
      </c>
      <c r="X37" s="11">
        <f t="shared" si="106"/>
        <v>0</v>
      </c>
      <c r="Y37" s="11">
        <f t="shared" si="106"/>
        <v>0</v>
      </c>
      <c r="Z37" s="11">
        <f t="shared" si="106"/>
        <v>0</v>
      </c>
      <c r="AA37" s="11">
        <f t="shared" si="106"/>
        <v>0</v>
      </c>
      <c r="AB37" s="11">
        <f t="shared" si="106"/>
        <v>0</v>
      </c>
      <c r="AC37" s="11">
        <f t="shared" si="106"/>
        <v>0</v>
      </c>
      <c r="AD37" s="11">
        <f t="shared" si="106"/>
        <v>0</v>
      </c>
      <c r="AE37" s="11">
        <f t="shared" si="106"/>
        <v>0</v>
      </c>
      <c r="AF37" s="11">
        <f t="shared" si="106"/>
        <v>0</v>
      </c>
      <c r="AG37" s="11">
        <f t="shared" si="106"/>
        <v>0</v>
      </c>
      <c r="AH37" s="11">
        <f t="shared" si="106"/>
        <v>0</v>
      </c>
      <c r="AI37" s="11">
        <f t="shared" si="106"/>
        <v>0</v>
      </c>
      <c r="AJ37" s="11">
        <f t="shared" si="106"/>
        <v>0</v>
      </c>
      <c r="AK37" s="11">
        <f t="shared" si="106"/>
        <v>0</v>
      </c>
      <c r="AL37" s="11">
        <f t="shared" si="106"/>
        <v>0</v>
      </c>
    </row>
    <row r="38" spans="1:38" x14ac:dyDescent="0.25">
      <c r="A38" s="19"/>
      <c r="B38" s="14" t="s">
        <v>64</v>
      </c>
      <c r="C38" s="13">
        <f>SUM(C33:C37)</f>
        <v>26230</v>
      </c>
      <c r="D38" s="13">
        <f t="shared" ref="D38:AL38" si="108">SUM(D33:D37)</f>
        <v>26230</v>
      </c>
      <c r="E38" s="13">
        <f t="shared" si="108"/>
        <v>26230</v>
      </c>
      <c r="F38" s="13">
        <f t="shared" si="108"/>
        <v>23790</v>
      </c>
      <c r="G38" s="13">
        <f t="shared" si="108"/>
        <v>0</v>
      </c>
      <c r="H38" s="13">
        <f t="shared" si="108"/>
        <v>0</v>
      </c>
      <c r="I38" s="13">
        <f t="shared" si="108"/>
        <v>0</v>
      </c>
      <c r="J38" s="13">
        <f t="shared" si="108"/>
        <v>0</v>
      </c>
      <c r="K38" s="13">
        <f t="shared" si="108"/>
        <v>0</v>
      </c>
      <c r="L38" s="13">
        <f t="shared" si="108"/>
        <v>0</v>
      </c>
      <c r="M38" s="13">
        <f t="shared" si="108"/>
        <v>0</v>
      </c>
      <c r="N38" s="13">
        <f t="shared" si="108"/>
        <v>0</v>
      </c>
      <c r="O38" s="13">
        <f t="shared" si="108"/>
        <v>0</v>
      </c>
      <c r="P38" s="13">
        <f t="shared" si="108"/>
        <v>0</v>
      </c>
      <c r="Q38" s="13">
        <f t="shared" si="108"/>
        <v>0</v>
      </c>
      <c r="R38" s="13">
        <f t="shared" si="108"/>
        <v>0</v>
      </c>
      <c r="S38" s="13">
        <f t="shared" si="108"/>
        <v>0</v>
      </c>
      <c r="T38" s="13">
        <f t="shared" si="108"/>
        <v>0</v>
      </c>
      <c r="U38" s="13">
        <f t="shared" si="108"/>
        <v>0</v>
      </c>
      <c r="V38" s="13">
        <f t="shared" si="108"/>
        <v>0</v>
      </c>
      <c r="W38" s="13">
        <f t="shared" si="108"/>
        <v>0</v>
      </c>
      <c r="X38" s="13">
        <f t="shared" si="108"/>
        <v>0</v>
      </c>
      <c r="Y38" s="13">
        <f t="shared" si="108"/>
        <v>0</v>
      </c>
      <c r="Z38" s="13">
        <f t="shared" si="108"/>
        <v>0</v>
      </c>
      <c r="AA38" s="13">
        <f t="shared" si="108"/>
        <v>0</v>
      </c>
      <c r="AB38" s="13">
        <f t="shared" si="108"/>
        <v>0</v>
      </c>
      <c r="AC38" s="13">
        <f t="shared" si="108"/>
        <v>0</v>
      </c>
      <c r="AD38" s="13">
        <f t="shared" si="108"/>
        <v>0</v>
      </c>
      <c r="AE38" s="13">
        <f t="shared" si="108"/>
        <v>0</v>
      </c>
      <c r="AF38" s="13">
        <f t="shared" si="108"/>
        <v>0</v>
      </c>
      <c r="AG38" s="13">
        <f t="shared" si="108"/>
        <v>0</v>
      </c>
      <c r="AH38" s="13">
        <f t="shared" si="108"/>
        <v>0</v>
      </c>
      <c r="AI38" s="13">
        <f t="shared" si="108"/>
        <v>0</v>
      </c>
      <c r="AJ38" s="13">
        <f t="shared" si="108"/>
        <v>0</v>
      </c>
      <c r="AK38" s="13">
        <f t="shared" si="108"/>
        <v>0</v>
      </c>
      <c r="AL38" s="13">
        <f t="shared" si="108"/>
        <v>0</v>
      </c>
    </row>
  </sheetData>
  <dataValidations count="1">
    <dataValidation type="list" allowBlank="1" showInputMessage="1" showErrorMessage="1" sqref="A14:A18">
      <formula1>aliquote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10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x14ac:dyDescent="0.25"/>
  <cols>
    <col min="1" max="1" width="9.140625" customWidth="1"/>
    <col min="2" max="2" width="39" bestFit="1" customWidth="1"/>
    <col min="4" max="4" width="13.42578125" bestFit="1" customWidth="1"/>
    <col min="5" max="5" width="12.140625" bestFit="1" customWidth="1"/>
    <col min="6" max="6" width="15.140625" bestFit="1" customWidth="1"/>
    <col min="8" max="43" width="13.140625" bestFit="1" customWidth="1"/>
  </cols>
  <sheetData>
    <row r="3" spans="2:43" s="2" customFormat="1" x14ac:dyDescent="0.25">
      <c r="B3" s="44" t="s">
        <v>76</v>
      </c>
      <c r="C3" s="2" t="s">
        <v>75</v>
      </c>
      <c r="D3" s="2" t="s">
        <v>74</v>
      </c>
      <c r="E3" s="2" t="s">
        <v>66</v>
      </c>
      <c r="F3" s="2" t="s">
        <v>68</v>
      </c>
      <c r="H3" s="3">
        <v>43131</v>
      </c>
      <c r="I3" s="3">
        <f>EOMONTH(H3,1)</f>
        <v>43159</v>
      </c>
      <c r="J3" s="3">
        <f t="shared" ref="J3:S3" si="0">EOMONTH(I3,1)</f>
        <v>43190</v>
      </c>
      <c r="K3" s="3">
        <f t="shared" si="0"/>
        <v>43220</v>
      </c>
      <c r="L3" s="3">
        <f t="shared" si="0"/>
        <v>43251</v>
      </c>
      <c r="M3" s="3">
        <f t="shared" si="0"/>
        <v>43281</v>
      </c>
      <c r="N3" s="3">
        <f t="shared" si="0"/>
        <v>43312</v>
      </c>
      <c r="O3" s="3">
        <f t="shared" si="0"/>
        <v>43343</v>
      </c>
      <c r="P3" s="3">
        <f t="shared" si="0"/>
        <v>43373</v>
      </c>
      <c r="Q3" s="3">
        <f t="shared" si="0"/>
        <v>43404</v>
      </c>
      <c r="R3" s="3">
        <f t="shared" si="0"/>
        <v>43434</v>
      </c>
      <c r="S3" s="3">
        <f t="shared" si="0"/>
        <v>43465</v>
      </c>
      <c r="T3" s="3">
        <f t="shared" ref="T3" si="1">EOMONTH(S3,1)</f>
        <v>43496</v>
      </c>
      <c r="U3" s="3">
        <f t="shared" ref="U3" si="2">EOMONTH(T3,1)</f>
        <v>43524</v>
      </c>
      <c r="V3" s="3">
        <f t="shared" ref="V3" si="3">EOMONTH(U3,1)</f>
        <v>43555</v>
      </c>
      <c r="W3" s="3">
        <f t="shared" ref="W3" si="4">EOMONTH(V3,1)</f>
        <v>43585</v>
      </c>
      <c r="X3" s="3">
        <f t="shared" ref="X3" si="5">EOMONTH(W3,1)</f>
        <v>43616</v>
      </c>
      <c r="Y3" s="3">
        <f t="shared" ref="Y3" si="6">EOMONTH(X3,1)</f>
        <v>43646</v>
      </c>
      <c r="Z3" s="3">
        <f t="shared" ref="Z3" si="7">EOMONTH(Y3,1)</f>
        <v>43677</v>
      </c>
      <c r="AA3" s="3">
        <f t="shared" ref="AA3" si="8">EOMONTH(Z3,1)</f>
        <v>43708</v>
      </c>
      <c r="AB3" s="3">
        <f t="shared" ref="AB3" si="9">EOMONTH(AA3,1)</f>
        <v>43738</v>
      </c>
      <c r="AC3" s="3">
        <f t="shared" ref="AC3" si="10">EOMONTH(AB3,1)</f>
        <v>43769</v>
      </c>
      <c r="AD3" s="3">
        <f t="shared" ref="AD3:AE3" si="11">EOMONTH(AC3,1)</f>
        <v>43799</v>
      </c>
      <c r="AE3" s="3">
        <f t="shared" si="11"/>
        <v>43830</v>
      </c>
      <c r="AF3" s="3">
        <f t="shared" ref="AF3" si="12">EOMONTH(AE3,1)</f>
        <v>43861</v>
      </c>
      <c r="AG3" s="3">
        <f t="shared" ref="AG3" si="13">EOMONTH(AF3,1)</f>
        <v>43890</v>
      </c>
      <c r="AH3" s="3">
        <f t="shared" ref="AH3" si="14">EOMONTH(AG3,1)</f>
        <v>43921</v>
      </c>
      <c r="AI3" s="3">
        <f t="shared" ref="AI3" si="15">EOMONTH(AH3,1)</f>
        <v>43951</v>
      </c>
      <c r="AJ3" s="3">
        <f t="shared" ref="AJ3" si="16">EOMONTH(AI3,1)</f>
        <v>43982</v>
      </c>
      <c r="AK3" s="3">
        <f t="shared" ref="AK3" si="17">EOMONTH(AJ3,1)</f>
        <v>44012</v>
      </c>
      <c r="AL3" s="3">
        <f t="shared" ref="AL3" si="18">EOMONTH(AK3,1)</f>
        <v>44043</v>
      </c>
      <c r="AM3" s="3">
        <f t="shared" ref="AM3" si="19">EOMONTH(AL3,1)</f>
        <v>44074</v>
      </c>
      <c r="AN3" s="3">
        <f t="shared" ref="AN3" si="20">EOMONTH(AM3,1)</f>
        <v>44104</v>
      </c>
      <c r="AO3" s="3">
        <f t="shared" ref="AO3" si="21">EOMONTH(AN3,1)</f>
        <v>44135</v>
      </c>
      <c r="AP3" s="3">
        <f t="shared" ref="AP3" si="22">EOMONTH(AO3,1)</f>
        <v>44165</v>
      </c>
      <c r="AQ3" s="3">
        <f t="shared" ref="AQ3" si="23">EOMONTH(AP3,1)</f>
        <v>44196</v>
      </c>
    </row>
    <row r="4" spans="2:43" x14ac:dyDescent="0.25">
      <c r="B4" s="10" t="s">
        <v>264</v>
      </c>
      <c r="C4" s="10" t="s">
        <v>77</v>
      </c>
      <c r="D4" s="17">
        <f>Cruscotto!$D$17</f>
        <v>0.25</v>
      </c>
      <c r="E4" s="17">
        <v>0.22</v>
      </c>
      <c r="F4" s="10">
        <v>30</v>
      </c>
      <c r="H4" s="11">
        <f>$D4*CE!C4</f>
        <v>36250</v>
      </c>
      <c r="I4" s="11">
        <f>$D4*CE!D4</f>
        <v>36250</v>
      </c>
      <c r="J4" s="11">
        <f>$D4*CE!E4</f>
        <v>36250</v>
      </c>
      <c r="K4" s="11">
        <f>$D4*CE!F4</f>
        <v>36250</v>
      </c>
      <c r="L4" s="11">
        <f>$D4*CE!G4</f>
        <v>36250</v>
      </c>
      <c r="M4" s="11">
        <f>$D4*CE!H4</f>
        <v>36250</v>
      </c>
      <c r="N4" s="11">
        <f>$D4*CE!I4</f>
        <v>36250</v>
      </c>
      <c r="O4" s="11">
        <f>$D4*CE!J4</f>
        <v>36250</v>
      </c>
      <c r="P4" s="11">
        <f>$D4*CE!K4</f>
        <v>36250</v>
      </c>
      <c r="Q4" s="11">
        <f>$D4*CE!L4</f>
        <v>36250</v>
      </c>
      <c r="R4" s="11">
        <f>$D4*CE!M4</f>
        <v>36250</v>
      </c>
      <c r="S4" s="11">
        <f>$D4*CE!N4</f>
        <v>36250</v>
      </c>
      <c r="T4" s="11">
        <f>$D4*CE!O4</f>
        <v>36250</v>
      </c>
      <c r="U4" s="11">
        <f>$D4*CE!P4</f>
        <v>36250</v>
      </c>
      <c r="V4" s="11">
        <f>$D4*CE!Q4</f>
        <v>36250</v>
      </c>
      <c r="W4" s="11">
        <f>$D4*CE!R4</f>
        <v>36250</v>
      </c>
      <c r="X4" s="11">
        <f>$D4*CE!S4</f>
        <v>36250</v>
      </c>
      <c r="Y4" s="11">
        <f>$D4*CE!T4</f>
        <v>36250</v>
      </c>
      <c r="Z4" s="11">
        <f>$D4*CE!U4</f>
        <v>36250</v>
      </c>
      <c r="AA4" s="11">
        <f>$D4*CE!V4</f>
        <v>36250</v>
      </c>
      <c r="AB4" s="11">
        <f>$D4*CE!W4</f>
        <v>36250</v>
      </c>
      <c r="AC4" s="11">
        <f>$D4*CE!X4</f>
        <v>36250</v>
      </c>
      <c r="AD4" s="11">
        <f>$D4*CE!Y4</f>
        <v>36250</v>
      </c>
      <c r="AE4" s="11">
        <f>$D4*CE!Z4</f>
        <v>36250</v>
      </c>
      <c r="AF4" s="11">
        <f>$D4*CE!AA4</f>
        <v>36250</v>
      </c>
      <c r="AG4" s="11">
        <f>$D4*CE!AB4</f>
        <v>36250</v>
      </c>
      <c r="AH4" s="11">
        <f>$D4*CE!AC4</f>
        <v>36250</v>
      </c>
      <c r="AI4" s="11">
        <f>$D4*CE!AD4</f>
        <v>36250</v>
      </c>
      <c r="AJ4" s="11">
        <f>$D4*CE!AE4</f>
        <v>36250</v>
      </c>
      <c r="AK4" s="11">
        <f>$D4*CE!AF4</f>
        <v>36250</v>
      </c>
      <c r="AL4" s="11">
        <f>$D4*CE!AG4</f>
        <v>36250</v>
      </c>
      <c r="AM4" s="11">
        <f>$D4*CE!AH4</f>
        <v>36250</v>
      </c>
      <c r="AN4" s="11">
        <f>$D4*CE!AI4</f>
        <v>36250</v>
      </c>
      <c r="AO4" s="11">
        <f>$D4*CE!AJ4</f>
        <v>36250</v>
      </c>
      <c r="AP4" s="11">
        <f>$D4*CE!AK4</f>
        <v>36250</v>
      </c>
      <c r="AQ4" s="11">
        <f>$D4*CE!AL4</f>
        <v>36250</v>
      </c>
    </row>
    <row r="5" spans="2:43" x14ac:dyDescent="0.25">
      <c r="B5" s="10" t="s">
        <v>265</v>
      </c>
      <c r="C5" s="10" t="s">
        <v>77</v>
      </c>
      <c r="D5" s="17">
        <f>Cruscotto!$D$17</f>
        <v>0.25</v>
      </c>
      <c r="E5" s="17">
        <v>0.22</v>
      </c>
      <c r="F5" s="10">
        <v>30</v>
      </c>
      <c r="H5" s="11">
        <f>$D5*CE!C4</f>
        <v>36250</v>
      </c>
      <c r="I5" s="11">
        <f>$D5*CE!D4</f>
        <v>36250</v>
      </c>
      <c r="J5" s="11">
        <f>$D5*CE!E4</f>
        <v>36250</v>
      </c>
      <c r="K5" s="11">
        <f>$D5*CE!F4</f>
        <v>36250</v>
      </c>
      <c r="L5" s="11">
        <f>$D5*CE!G4</f>
        <v>36250</v>
      </c>
      <c r="M5" s="11">
        <f>$D5*CE!H4</f>
        <v>36250</v>
      </c>
      <c r="N5" s="11">
        <f>$D5*CE!I4</f>
        <v>36250</v>
      </c>
      <c r="O5" s="11">
        <f>$D5*CE!J4</f>
        <v>36250</v>
      </c>
      <c r="P5" s="11">
        <f>$D5*CE!K4</f>
        <v>36250</v>
      </c>
      <c r="Q5" s="11">
        <f>$D5*CE!L4</f>
        <v>36250</v>
      </c>
      <c r="R5" s="11">
        <f>$D5*CE!M4</f>
        <v>36250</v>
      </c>
      <c r="S5" s="11">
        <f>$D5*CE!N4</f>
        <v>36250</v>
      </c>
      <c r="T5" s="11">
        <f>$D5*CE!O4</f>
        <v>36250</v>
      </c>
      <c r="U5" s="11">
        <f>$D5*CE!P4</f>
        <v>36250</v>
      </c>
      <c r="V5" s="11">
        <f>$D5*CE!Q4</f>
        <v>36250</v>
      </c>
      <c r="W5" s="11">
        <f>$D5*CE!R4</f>
        <v>36250</v>
      </c>
      <c r="X5" s="11">
        <f>$D5*CE!S4</f>
        <v>36250</v>
      </c>
      <c r="Y5" s="11">
        <f>$D5*CE!T4</f>
        <v>36250</v>
      </c>
      <c r="Z5" s="11">
        <f>$D5*CE!U4</f>
        <v>36250</v>
      </c>
      <c r="AA5" s="11">
        <f>$D5*CE!V4</f>
        <v>36250</v>
      </c>
      <c r="AB5" s="11">
        <f>$D5*CE!W4</f>
        <v>36250</v>
      </c>
      <c r="AC5" s="11">
        <f>$D5*CE!X4</f>
        <v>36250</v>
      </c>
      <c r="AD5" s="11">
        <f>$D5*CE!Y4</f>
        <v>36250</v>
      </c>
      <c r="AE5" s="11">
        <f>$D5*CE!Z4</f>
        <v>36250</v>
      </c>
      <c r="AF5" s="11">
        <f>$D5*CE!AA4</f>
        <v>36250</v>
      </c>
      <c r="AG5" s="11">
        <f>$D5*CE!AB4</f>
        <v>36250</v>
      </c>
      <c r="AH5" s="11">
        <f>$D5*CE!AC4</f>
        <v>36250</v>
      </c>
      <c r="AI5" s="11">
        <f>$D5*CE!AD4</f>
        <v>36250</v>
      </c>
      <c r="AJ5" s="11">
        <f>$D5*CE!AE4</f>
        <v>36250</v>
      </c>
      <c r="AK5" s="11">
        <f>$D5*CE!AF4</f>
        <v>36250</v>
      </c>
      <c r="AL5" s="11">
        <f>$D5*CE!AG4</f>
        <v>36250</v>
      </c>
      <c r="AM5" s="11">
        <f>$D5*CE!AH4</f>
        <v>36250</v>
      </c>
      <c r="AN5" s="11">
        <f>$D5*CE!AI4</f>
        <v>36250</v>
      </c>
      <c r="AO5" s="11">
        <f>$D5*CE!AJ4</f>
        <v>36250</v>
      </c>
      <c r="AP5" s="11">
        <f>$D5*CE!AK4</f>
        <v>36250</v>
      </c>
      <c r="AQ5" s="11">
        <f>$D5*CE!AL4</f>
        <v>36250</v>
      </c>
    </row>
    <row r="6" spans="2:43" x14ac:dyDescent="0.25">
      <c r="B6" s="10" t="s">
        <v>266</v>
      </c>
      <c r="C6" s="10" t="s">
        <v>77</v>
      </c>
      <c r="D6" s="17">
        <f>Cruscotto!$D$17</f>
        <v>0.25</v>
      </c>
      <c r="E6" s="17">
        <v>0.22</v>
      </c>
      <c r="F6" s="10">
        <v>30</v>
      </c>
      <c r="H6" s="11">
        <f>$D6*CE!C4</f>
        <v>36250</v>
      </c>
      <c r="I6" s="11">
        <f>$D6*CE!D4</f>
        <v>36250</v>
      </c>
      <c r="J6" s="11">
        <f>$D6*CE!E4</f>
        <v>36250</v>
      </c>
      <c r="K6" s="11">
        <f>$D6*CE!F4</f>
        <v>36250</v>
      </c>
      <c r="L6" s="11">
        <f>$D6*CE!G4</f>
        <v>36250</v>
      </c>
      <c r="M6" s="11">
        <f>$D6*CE!H4</f>
        <v>36250</v>
      </c>
      <c r="N6" s="11">
        <f>$D6*CE!I4</f>
        <v>36250</v>
      </c>
      <c r="O6" s="11">
        <f>$D6*CE!J4</f>
        <v>36250</v>
      </c>
      <c r="P6" s="11">
        <f>$D6*CE!K4</f>
        <v>36250</v>
      </c>
      <c r="Q6" s="11">
        <f>$D6*CE!L4</f>
        <v>36250</v>
      </c>
      <c r="R6" s="11">
        <f>$D6*CE!M4</f>
        <v>36250</v>
      </c>
      <c r="S6" s="11">
        <f>$D6*CE!N4</f>
        <v>36250</v>
      </c>
      <c r="T6" s="11">
        <f>$D6*CE!O4</f>
        <v>36250</v>
      </c>
      <c r="U6" s="11">
        <f>$D6*CE!P4</f>
        <v>36250</v>
      </c>
      <c r="V6" s="11">
        <f>$D6*CE!Q4</f>
        <v>36250</v>
      </c>
      <c r="W6" s="11">
        <f>$D6*CE!R4</f>
        <v>36250</v>
      </c>
      <c r="X6" s="11">
        <f>$D6*CE!S4</f>
        <v>36250</v>
      </c>
      <c r="Y6" s="11">
        <f>$D6*CE!T4</f>
        <v>36250</v>
      </c>
      <c r="Z6" s="11">
        <f>$D6*CE!U4</f>
        <v>36250</v>
      </c>
      <c r="AA6" s="11">
        <f>$D6*CE!V4</f>
        <v>36250</v>
      </c>
      <c r="AB6" s="11">
        <f>$D6*CE!W4</f>
        <v>36250</v>
      </c>
      <c r="AC6" s="11">
        <f>$D6*CE!X4</f>
        <v>36250</v>
      </c>
      <c r="AD6" s="11">
        <f>$D6*CE!Y4</f>
        <v>36250</v>
      </c>
      <c r="AE6" s="11">
        <f>$D6*CE!Z4</f>
        <v>36250</v>
      </c>
      <c r="AF6" s="11">
        <f>$D6*CE!AA4</f>
        <v>36250</v>
      </c>
      <c r="AG6" s="11">
        <f>$D6*CE!AB4</f>
        <v>36250</v>
      </c>
      <c r="AH6" s="11">
        <f>$D6*CE!AC4</f>
        <v>36250</v>
      </c>
      <c r="AI6" s="11">
        <f>$D6*CE!AD4</f>
        <v>36250</v>
      </c>
      <c r="AJ6" s="11">
        <f>$D6*CE!AE4</f>
        <v>36250</v>
      </c>
      <c r="AK6" s="11">
        <f>$D6*CE!AF4</f>
        <v>36250</v>
      </c>
      <c r="AL6" s="11">
        <f>$D6*CE!AG4</f>
        <v>36250</v>
      </c>
      <c r="AM6" s="11">
        <f>$D6*CE!AH4</f>
        <v>36250</v>
      </c>
      <c r="AN6" s="11">
        <f>$D6*CE!AI4</f>
        <v>36250</v>
      </c>
      <c r="AO6" s="11">
        <f>$D6*CE!AJ4</f>
        <v>36250</v>
      </c>
      <c r="AP6" s="11">
        <f>$D6*CE!AK4</f>
        <v>36250</v>
      </c>
      <c r="AQ6" s="11">
        <f>$D6*CE!AL4</f>
        <v>36250</v>
      </c>
    </row>
    <row r="7" spans="2:43" x14ac:dyDescent="0.25">
      <c r="B7" s="10" t="s">
        <v>267</v>
      </c>
      <c r="C7" s="10" t="s">
        <v>78</v>
      </c>
      <c r="D7" s="10"/>
      <c r="E7" s="17">
        <v>0.22</v>
      </c>
      <c r="F7" s="10">
        <v>30</v>
      </c>
      <c r="H7" s="11">
        <v>500</v>
      </c>
      <c r="I7" s="11">
        <v>500</v>
      </c>
      <c r="J7" s="11">
        <v>500</v>
      </c>
      <c r="K7" s="11">
        <v>500</v>
      </c>
      <c r="L7" s="11">
        <v>500</v>
      </c>
      <c r="M7" s="11">
        <v>500</v>
      </c>
      <c r="N7" s="11">
        <v>500</v>
      </c>
      <c r="O7" s="11">
        <v>500</v>
      </c>
      <c r="P7" s="11">
        <v>500</v>
      </c>
      <c r="Q7" s="11">
        <v>500</v>
      </c>
      <c r="R7" s="11">
        <v>500</v>
      </c>
      <c r="S7" s="11">
        <v>500</v>
      </c>
      <c r="T7" s="11">
        <v>500</v>
      </c>
      <c r="U7" s="11">
        <v>500</v>
      </c>
      <c r="V7" s="11">
        <v>500</v>
      </c>
      <c r="W7" s="11">
        <v>500</v>
      </c>
      <c r="X7" s="11">
        <v>500</v>
      </c>
      <c r="Y7" s="11">
        <v>500</v>
      </c>
      <c r="Z7" s="11">
        <v>500</v>
      </c>
      <c r="AA7" s="11">
        <v>500</v>
      </c>
      <c r="AB7" s="11">
        <v>500</v>
      </c>
      <c r="AC7" s="11">
        <v>500</v>
      </c>
      <c r="AD7" s="11">
        <v>500</v>
      </c>
      <c r="AE7" s="11">
        <v>500</v>
      </c>
      <c r="AF7" s="11">
        <v>500</v>
      </c>
      <c r="AG7" s="11">
        <v>500</v>
      </c>
      <c r="AH7" s="11">
        <v>500</v>
      </c>
      <c r="AI7" s="11">
        <v>500</v>
      </c>
      <c r="AJ7" s="11">
        <v>500</v>
      </c>
      <c r="AK7" s="11">
        <v>500</v>
      </c>
      <c r="AL7" s="11">
        <v>500</v>
      </c>
      <c r="AM7" s="11">
        <v>500</v>
      </c>
      <c r="AN7" s="11">
        <v>500</v>
      </c>
      <c r="AO7" s="11">
        <v>500</v>
      </c>
      <c r="AP7" s="11">
        <v>500</v>
      </c>
      <c r="AQ7" s="11">
        <v>500</v>
      </c>
    </row>
    <row r="8" spans="2:43" x14ac:dyDescent="0.25">
      <c r="B8" s="10" t="s">
        <v>268</v>
      </c>
      <c r="C8" s="10" t="s">
        <v>78</v>
      </c>
      <c r="D8" s="10"/>
      <c r="E8" s="17">
        <v>0.22</v>
      </c>
      <c r="F8" s="10">
        <v>30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>
        <v>100</v>
      </c>
      <c r="N8" s="11">
        <v>100</v>
      </c>
      <c r="O8" s="11">
        <v>100</v>
      </c>
      <c r="P8" s="11">
        <v>100</v>
      </c>
      <c r="Q8" s="11">
        <v>100</v>
      </c>
      <c r="R8" s="11">
        <v>100</v>
      </c>
      <c r="S8" s="11">
        <v>100</v>
      </c>
      <c r="T8" s="11">
        <v>100</v>
      </c>
      <c r="U8" s="11">
        <v>100</v>
      </c>
      <c r="V8" s="11">
        <v>100</v>
      </c>
      <c r="W8" s="11">
        <v>100</v>
      </c>
      <c r="X8" s="11">
        <v>100</v>
      </c>
      <c r="Y8" s="11">
        <v>100</v>
      </c>
      <c r="Z8" s="11">
        <v>100</v>
      </c>
      <c r="AA8" s="11">
        <v>100</v>
      </c>
      <c r="AB8" s="11">
        <v>100</v>
      </c>
      <c r="AC8" s="11">
        <v>100</v>
      </c>
      <c r="AD8" s="11">
        <v>100</v>
      </c>
      <c r="AE8" s="11">
        <v>100</v>
      </c>
      <c r="AF8" s="11">
        <v>100</v>
      </c>
      <c r="AG8" s="11">
        <v>100</v>
      </c>
      <c r="AH8" s="11">
        <v>100</v>
      </c>
      <c r="AI8" s="11">
        <v>100</v>
      </c>
      <c r="AJ8" s="11">
        <v>100</v>
      </c>
      <c r="AK8" s="11">
        <v>100</v>
      </c>
      <c r="AL8" s="11">
        <v>100</v>
      </c>
      <c r="AM8" s="11">
        <v>100</v>
      </c>
      <c r="AN8" s="11">
        <v>100</v>
      </c>
      <c r="AO8" s="11">
        <v>100</v>
      </c>
      <c r="AP8" s="11">
        <v>100</v>
      </c>
      <c r="AQ8" s="11">
        <v>100</v>
      </c>
    </row>
    <row r="9" spans="2:43" x14ac:dyDescent="0.25">
      <c r="B9" s="10" t="s">
        <v>269</v>
      </c>
      <c r="C9" s="10" t="s">
        <v>78</v>
      </c>
      <c r="D9" s="10"/>
      <c r="E9" s="17">
        <v>0.22</v>
      </c>
      <c r="F9" s="10">
        <v>30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43" x14ac:dyDescent="0.25">
      <c r="B10" s="10" t="s">
        <v>270</v>
      </c>
      <c r="C10" s="10" t="s">
        <v>78</v>
      </c>
      <c r="D10" s="10"/>
      <c r="E10" s="17">
        <v>0.22</v>
      </c>
      <c r="F10" s="10">
        <v>30</v>
      </c>
      <c r="H10" s="11">
        <v>150</v>
      </c>
      <c r="I10" s="11">
        <v>150</v>
      </c>
      <c r="J10" s="11">
        <v>150</v>
      </c>
      <c r="K10" s="11">
        <v>150</v>
      </c>
      <c r="L10" s="11">
        <v>150</v>
      </c>
      <c r="M10" s="11">
        <v>150</v>
      </c>
      <c r="N10" s="11">
        <v>150</v>
      </c>
      <c r="O10" s="11">
        <v>150</v>
      </c>
      <c r="P10" s="11">
        <v>150</v>
      </c>
      <c r="Q10" s="11">
        <v>150</v>
      </c>
      <c r="R10" s="11">
        <v>150</v>
      </c>
      <c r="S10" s="11">
        <v>150</v>
      </c>
      <c r="T10" s="11">
        <v>150</v>
      </c>
      <c r="U10" s="11">
        <v>150</v>
      </c>
      <c r="V10" s="11">
        <v>150</v>
      </c>
      <c r="W10" s="11">
        <v>150</v>
      </c>
      <c r="X10" s="11">
        <v>150</v>
      </c>
      <c r="Y10" s="11">
        <v>150</v>
      </c>
      <c r="Z10" s="11">
        <v>150</v>
      </c>
      <c r="AA10" s="11">
        <v>150</v>
      </c>
      <c r="AB10" s="11">
        <v>150</v>
      </c>
      <c r="AC10" s="11">
        <v>150</v>
      </c>
      <c r="AD10" s="11">
        <v>150</v>
      </c>
      <c r="AE10" s="11">
        <v>150</v>
      </c>
      <c r="AF10" s="11">
        <v>150</v>
      </c>
      <c r="AG10" s="11">
        <v>150</v>
      </c>
      <c r="AH10" s="11">
        <v>150</v>
      </c>
      <c r="AI10" s="11">
        <v>150</v>
      </c>
      <c r="AJ10" s="11">
        <v>150</v>
      </c>
      <c r="AK10" s="11">
        <v>150</v>
      </c>
      <c r="AL10" s="11">
        <v>150</v>
      </c>
      <c r="AM10" s="11">
        <v>150</v>
      </c>
      <c r="AN10" s="11">
        <v>150</v>
      </c>
      <c r="AO10" s="11">
        <v>150</v>
      </c>
      <c r="AP10" s="11">
        <v>150</v>
      </c>
      <c r="AQ10" s="11">
        <v>150</v>
      </c>
    </row>
    <row r="11" spans="2:43" x14ac:dyDescent="0.25">
      <c r="B11" s="10" t="s">
        <v>271</v>
      </c>
      <c r="C11" s="10" t="s">
        <v>78</v>
      </c>
      <c r="D11" s="10"/>
      <c r="E11" s="17">
        <v>0.22</v>
      </c>
      <c r="F11" s="10">
        <v>30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100</v>
      </c>
      <c r="AC11" s="11">
        <v>100</v>
      </c>
      <c r="AD11" s="11">
        <v>100</v>
      </c>
      <c r="AE11" s="11">
        <v>100</v>
      </c>
      <c r="AF11" s="11">
        <v>100</v>
      </c>
      <c r="AG11" s="11">
        <v>100</v>
      </c>
      <c r="AH11" s="11">
        <v>100</v>
      </c>
      <c r="AI11" s="11">
        <v>100</v>
      </c>
      <c r="AJ11" s="11">
        <v>100</v>
      </c>
      <c r="AK11" s="11">
        <v>100</v>
      </c>
      <c r="AL11" s="11">
        <v>100</v>
      </c>
      <c r="AM11" s="11">
        <v>100</v>
      </c>
      <c r="AN11" s="11">
        <v>100</v>
      </c>
      <c r="AO11" s="11">
        <v>100</v>
      </c>
      <c r="AP11" s="11">
        <v>100</v>
      </c>
      <c r="AQ11" s="11">
        <v>100</v>
      </c>
    </row>
    <row r="12" spans="2:43" x14ac:dyDescent="0.25">
      <c r="B12" s="10" t="s">
        <v>272</v>
      </c>
      <c r="C12" s="10" t="s">
        <v>78</v>
      </c>
      <c r="D12" s="10"/>
      <c r="E12" s="17">
        <v>0.22</v>
      </c>
      <c r="F12" s="10">
        <v>30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2:43" x14ac:dyDescent="0.25">
      <c r="B13" s="10" t="s">
        <v>273</v>
      </c>
      <c r="C13" s="10" t="s">
        <v>78</v>
      </c>
      <c r="D13" s="10"/>
      <c r="E13" s="17">
        <v>0.22</v>
      </c>
      <c r="F13" s="10">
        <v>30</v>
      </c>
      <c r="H13" s="11">
        <v>120</v>
      </c>
      <c r="I13" s="11">
        <v>120</v>
      </c>
      <c r="J13" s="11">
        <v>120</v>
      </c>
      <c r="K13" s="11">
        <v>120</v>
      </c>
      <c r="L13" s="11">
        <v>120</v>
      </c>
      <c r="M13" s="11">
        <v>120</v>
      </c>
      <c r="N13" s="11">
        <v>120</v>
      </c>
      <c r="O13" s="11">
        <v>120</v>
      </c>
      <c r="P13" s="11">
        <v>120</v>
      </c>
      <c r="Q13" s="11">
        <v>120</v>
      </c>
      <c r="R13" s="11">
        <v>120</v>
      </c>
      <c r="S13" s="11">
        <v>120</v>
      </c>
      <c r="T13" s="11">
        <v>120</v>
      </c>
      <c r="U13" s="11">
        <v>120</v>
      </c>
      <c r="V13" s="11">
        <v>120</v>
      </c>
      <c r="W13" s="11">
        <v>120</v>
      </c>
      <c r="X13" s="11">
        <v>120</v>
      </c>
      <c r="Y13" s="11">
        <v>120</v>
      </c>
      <c r="Z13" s="11">
        <v>120</v>
      </c>
      <c r="AA13" s="11">
        <v>120</v>
      </c>
      <c r="AB13" s="11">
        <v>120</v>
      </c>
      <c r="AC13" s="11">
        <v>120</v>
      </c>
      <c r="AD13" s="11">
        <v>120</v>
      </c>
      <c r="AE13" s="11">
        <v>120</v>
      </c>
      <c r="AF13" s="11">
        <v>120</v>
      </c>
      <c r="AG13" s="11">
        <v>120</v>
      </c>
      <c r="AH13" s="11">
        <v>120</v>
      </c>
      <c r="AI13" s="11">
        <v>120</v>
      </c>
      <c r="AJ13" s="11">
        <v>120</v>
      </c>
      <c r="AK13" s="11">
        <v>120</v>
      </c>
      <c r="AL13" s="11">
        <v>120</v>
      </c>
      <c r="AM13" s="11">
        <v>120</v>
      </c>
      <c r="AN13" s="11">
        <v>120</v>
      </c>
      <c r="AO13" s="11">
        <v>120</v>
      </c>
      <c r="AP13" s="11">
        <v>120</v>
      </c>
      <c r="AQ13" s="11">
        <v>120</v>
      </c>
    </row>
    <row r="14" spans="2:43" x14ac:dyDescent="0.25">
      <c r="B14" s="10" t="s">
        <v>274</v>
      </c>
      <c r="C14" s="10" t="s">
        <v>78</v>
      </c>
      <c r="D14" s="10"/>
      <c r="E14" s="17">
        <v>0.22</v>
      </c>
      <c r="F14" s="10">
        <v>30</v>
      </c>
      <c r="H14" s="11">
        <v>30</v>
      </c>
      <c r="I14" s="11">
        <v>30</v>
      </c>
      <c r="J14" s="11">
        <v>30</v>
      </c>
      <c r="K14" s="11">
        <v>30</v>
      </c>
      <c r="L14" s="11">
        <v>30</v>
      </c>
      <c r="M14" s="11">
        <v>30</v>
      </c>
      <c r="N14" s="11">
        <v>30</v>
      </c>
      <c r="O14" s="11">
        <v>30</v>
      </c>
      <c r="P14" s="11">
        <v>30</v>
      </c>
      <c r="Q14" s="11">
        <v>30</v>
      </c>
      <c r="R14" s="11">
        <v>30</v>
      </c>
      <c r="S14" s="11">
        <v>30</v>
      </c>
      <c r="T14" s="11">
        <v>30</v>
      </c>
      <c r="U14" s="11">
        <v>30</v>
      </c>
      <c r="V14" s="11">
        <v>30</v>
      </c>
      <c r="W14" s="11">
        <v>30</v>
      </c>
      <c r="X14" s="11">
        <v>30</v>
      </c>
      <c r="Y14" s="11">
        <v>30</v>
      </c>
      <c r="Z14" s="11">
        <v>30</v>
      </c>
      <c r="AA14" s="11">
        <v>30</v>
      </c>
      <c r="AB14" s="11">
        <v>30</v>
      </c>
      <c r="AC14" s="11">
        <v>30</v>
      </c>
      <c r="AD14" s="11">
        <v>30</v>
      </c>
      <c r="AE14" s="11">
        <v>30</v>
      </c>
      <c r="AF14" s="11">
        <v>30</v>
      </c>
      <c r="AG14" s="11">
        <v>30</v>
      </c>
      <c r="AH14" s="11">
        <v>30</v>
      </c>
      <c r="AI14" s="11">
        <v>30</v>
      </c>
      <c r="AJ14" s="11">
        <v>30</v>
      </c>
      <c r="AK14" s="11">
        <v>30</v>
      </c>
      <c r="AL14" s="11">
        <v>30</v>
      </c>
      <c r="AM14" s="11">
        <v>30</v>
      </c>
      <c r="AN14" s="11">
        <v>30</v>
      </c>
      <c r="AO14" s="11">
        <v>30</v>
      </c>
      <c r="AP14" s="11">
        <v>30</v>
      </c>
      <c r="AQ14" s="11">
        <v>30</v>
      </c>
    </row>
    <row r="15" spans="2:43" x14ac:dyDescent="0.25">
      <c r="B15" s="10" t="s">
        <v>268</v>
      </c>
      <c r="C15" s="10" t="s">
        <v>78</v>
      </c>
      <c r="D15" s="10"/>
      <c r="E15" s="17">
        <v>0.22</v>
      </c>
      <c r="F15" s="10">
        <v>30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</row>
    <row r="16" spans="2:43" x14ac:dyDescent="0.25">
      <c r="B16" s="10" t="s">
        <v>275</v>
      </c>
      <c r="C16" s="10" t="s">
        <v>78</v>
      </c>
      <c r="D16" s="10"/>
      <c r="E16" s="17">
        <v>0.22</v>
      </c>
      <c r="F16" s="10">
        <v>30</v>
      </c>
      <c r="H16" s="11">
        <v>20</v>
      </c>
      <c r="I16" s="11">
        <v>20</v>
      </c>
      <c r="J16" s="11">
        <v>20</v>
      </c>
      <c r="K16" s="11">
        <v>20</v>
      </c>
      <c r="L16" s="11">
        <v>20</v>
      </c>
      <c r="M16" s="11">
        <v>20</v>
      </c>
      <c r="N16" s="11">
        <v>20</v>
      </c>
      <c r="O16" s="11">
        <v>20</v>
      </c>
      <c r="P16" s="11">
        <v>20</v>
      </c>
      <c r="Q16" s="11">
        <v>20</v>
      </c>
      <c r="R16" s="11">
        <v>20</v>
      </c>
      <c r="S16" s="11">
        <v>20</v>
      </c>
      <c r="T16" s="11">
        <v>20</v>
      </c>
      <c r="U16" s="11">
        <v>20</v>
      </c>
      <c r="V16" s="11">
        <v>20</v>
      </c>
      <c r="W16" s="11">
        <v>20</v>
      </c>
      <c r="X16" s="11">
        <v>20</v>
      </c>
      <c r="Y16" s="11">
        <v>20</v>
      </c>
      <c r="Z16" s="11">
        <v>20</v>
      </c>
      <c r="AA16" s="11">
        <v>20</v>
      </c>
      <c r="AB16" s="11">
        <v>20</v>
      </c>
      <c r="AC16" s="11">
        <v>20</v>
      </c>
      <c r="AD16" s="11">
        <v>20</v>
      </c>
      <c r="AE16" s="11">
        <v>20</v>
      </c>
      <c r="AF16" s="11">
        <v>20</v>
      </c>
      <c r="AG16" s="11">
        <v>20</v>
      </c>
      <c r="AH16" s="11">
        <v>20</v>
      </c>
      <c r="AI16" s="11">
        <v>20</v>
      </c>
      <c r="AJ16" s="11">
        <v>20</v>
      </c>
      <c r="AK16" s="11">
        <v>20</v>
      </c>
      <c r="AL16" s="11">
        <v>20</v>
      </c>
      <c r="AM16" s="11">
        <v>20</v>
      </c>
      <c r="AN16" s="11">
        <v>20</v>
      </c>
      <c r="AO16" s="11">
        <v>20</v>
      </c>
      <c r="AP16" s="11">
        <v>20</v>
      </c>
      <c r="AQ16" s="11">
        <v>20</v>
      </c>
    </row>
    <row r="17" spans="2:43" x14ac:dyDescent="0.25">
      <c r="B17" s="10" t="s">
        <v>276</v>
      </c>
      <c r="C17" s="10" t="s">
        <v>78</v>
      </c>
      <c r="D17" s="10"/>
      <c r="E17" s="17">
        <v>0.22</v>
      </c>
      <c r="F17" s="10">
        <v>30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</row>
    <row r="18" spans="2:43" x14ac:dyDescent="0.25">
      <c r="B18" s="10" t="s">
        <v>277</v>
      </c>
      <c r="C18" s="10" t="s">
        <v>78</v>
      </c>
      <c r="D18" s="10"/>
      <c r="E18" s="17">
        <v>0.22</v>
      </c>
      <c r="F18" s="10">
        <v>30</v>
      </c>
      <c r="H18" s="11">
        <v>150</v>
      </c>
      <c r="I18" s="11">
        <v>150</v>
      </c>
      <c r="J18" s="11">
        <v>150</v>
      </c>
      <c r="K18" s="11">
        <v>150</v>
      </c>
      <c r="L18" s="11">
        <v>150</v>
      </c>
      <c r="M18" s="11">
        <v>150</v>
      </c>
      <c r="N18" s="11">
        <v>150</v>
      </c>
      <c r="O18" s="11">
        <v>150</v>
      </c>
      <c r="P18" s="11">
        <v>150</v>
      </c>
      <c r="Q18" s="11">
        <v>150</v>
      </c>
      <c r="R18" s="11">
        <v>150</v>
      </c>
      <c r="S18" s="11">
        <v>150</v>
      </c>
      <c r="T18" s="11">
        <v>150</v>
      </c>
      <c r="U18" s="11">
        <v>150</v>
      </c>
      <c r="V18" s="11">
        <v>150</v>
      </c>
      <c r="W18" s="11">
        <v>150</v>
      </c>
      <c r="X18" s="11">
        <v>150</v>
      </c>
      <c r="Y18" s="11">
        <v>150</v>
      </c>
      <c r="Z18" s="11">
        <v>150</v>
      </c>
      <c r="AA18" s="11">
        <v>150</v>
      </c>
      <c r="AB18" s="11">
        <v>150</v>
      </c>
      <c r="AC18" s="11">
        <v>150</v>
      </c>
      <c r="AD18" s="11">
        <v>150</v>
      </c>
      <c r="AE18" s="11">
        <v>150</v>
      </c>
      <c r="AF18" s="11">
        <v>150</v>
      </c>
      <c r="AG18" s="11">
        <v>150</v>
      </c>
      <c r="AH18" s="11">
        <v>150</v>
      </c>
      <c r="AI18" s="11">
        <v>150</v>
      </c>
      <c r="AJ18" s="11">
        <v>150</v>
      </c>
      <c r="AK18" s="11">
        <v>150</v>
      </c>
      <c r="AL18" s="11">
        <v>150</v>
      </c>
      <c r="AM18" s="11">
        <v>150</v>
      </c>
      <c r="AN18" s="11">
        <v>150</v>
      </c>
      <c r="AO18" s="11">
        <v>150</v>
      </c>
      <c r="AP18" s="11">
        <v>150</v>
      </c>
      <c r="AQ18" s="11">
        <v>150</v>
      </c>
    </row>
    <row r="19" spans="2:43" x14ac:dyDescent="0.25">
      <c r="B19" s="10" t="s">
        <v>278</v>
      </c>
      <c r="C19" s="10" t="s">
        <v>78</v>
      </c>
      <c r="D19" s="10"/>
      <c r="E19" s="17">
        <v>0</v>
      </c>
      <c r="F19" s="10">
        <v>30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2:43" x14ac:dyDescent="0.25">
      <c r="B20" s="10" t="s">
        <v>279</v>
      </c>
      <c r="C20" s="10" t="s">
        <v>78</v>
      </c>
      <c r="D20" s="10"/>
      <c r="E20" s="17">
        <v>0.22</v>
      </c>
      <c r="F20" s="10">
        <v>30</v>
      </c>
      <c r="H20" s="11">
        <v>10</v>
      </c>
      <c r="I20" s="11">
        <v>10</v>
      </c>
      <c r="J20" s="11">
        <v>10</v>
      </c>
      <c r="K20" s="11">
        <v>10</v>
      </c>
      <c r="L20" s="11">
        <v>10</v>
      </c>
      <c r="M20" s="11">
        <v>10</v>
      </c>
      <c r="N20" s="11">
        <v>10</v>
      </c>
      <c r="O20" s="11">
        <v>10</v>
      </c>
      <c r="P20" s="11">
        <v>10</v>
      </c>
      <c r="Q20" s="11">
        <v>10</v>
      </c>
      <c r="R20" s="11">
        <v>10</v>
      </c>
      <c r="S20" s="11">
        <v>10</v>
      </c>
      <c r="T20" s="11">
        <v>10</v>
      </c>
      <c r="U20" s="11">
        <v>10</v>
      </c>
      <c r="V20" s="11">
        <v>10</v>
      </c>
      <c r="W20" s="11">
        <v>10</v>
      </c>
      <c r="X20" s="11">
        <v>10</v>
      </c>
      <c r="Y20" s="11">
        <v>10</v>
      </c>
      <c r="Z20" s="11">
        <v>10</v>
      </c>
      <c r="AA20" s="11">
        <v>10</v>
      </c>
      <c r="AB20" s="11">
        <v>10</v>
      </c>
      <c r="AC20" s="11">
        <v>10</v>
      </c>
      <c r="AD20" s="11">
        <v>10</v>
      </c>
      <c r="AE20" s="11">
        <v>10</v>
      </c>
      <c r="AF20" s="11">
        <v>10</v>
      </c>
      <c r="AG20" s="11">
        <v>10</v>
      </c>
      <c r="AH20" s="11">
        <v>10</v>
      </c>
      <c r="AI20" s="11">
        <v>10</v>
      </c>
      <c r="AJ20" s="11">
        <v>10</v>
      </c>
      <c r="AK20" s="11">
        <v>10</v>
      </c>
      <c r="AL20" s="11">
        <v>10</v>
      </c>
      <c r="AM20" s="11">
        <v>10</v>
      </c>
      <c r="AN20" s="11">
        <v>10</v>
      </c>
      <c r="AO20" s="11">
        <v>10</v>
      </c>
      <c r="AP20" s="11">
        <v>10</v>
      </c>
      <c r="AQ20" s="11">
        <v>10</v>
      </c>
    </row>
    <row r="21" spans="2:43" x14ac:dyDescent="0.25">
      <c r="B21" s="10" t="s">
        <v>280</v>
      </c>
      <c r="C21" s="10" t="s">
        <v>78</v>
      </c>
      <c r="D21" s="10"/>
      <c r="E21" s="17">
        <v>0.22</v>
      </c>
      <c r="F21" s="10">
        <v>30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2:43" x14ac:dyDescent="0.25">
      <c r="B22" s="10" t="s">
        <v>281</v>
      </c>
      <c r="C22" s="10" t="s">
        <v>78</v>
      </c>
      <c r="D22" s="10"/>
      <c r="E22" s="17">
        <v>0.22</v>
      </c>
      <c r="F22" s="10">
        <v>30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2:43" x14ac:dyDescent="0.25">
      <c r="B23" s="10" t="s">
        <v>282</v>
      </c>
      <c r="C23" s="10" t="s">
        <v>78</v>
      </c>
      <c r="D23" s="10"/>
      <c r="E23" s="17"/>
      <c r="F23" s="10">
        <v>30</v>
      </c>
      <c r="H23" s="11">
        <v>1000</v>
      </c>
      <c r="I23" s="11">
        <v>1000</v>
      </c>
      <c r="J23" s="11">
        <v>1000</v>
      </c>
      <c r="K23" s="11">
        <v>1000</v>
      </c>
      <c r="L23" s="11">
        <v>1000</v>
      </c>
      <c r="M23" s="11">
        <v>1000</v>
      </c>
      <c r="N23" s="11">
        <v>1000</v>
      </c>
      <c r="O23" s="11">
        <v>1000</v>
      </c>
      <c r="P23" s="11">
        <v>1000</v>
      </c>
      <c r="Q23" s="11">
        <v>1000</v>
      </c>
      <c r="R23" s="11">
        <v>1000</v>
      </c>
      <c r="S23" s="11">
        <v>1000</v>
      </c>
      <c r="T23" s="11">
        <v>1000</v>
      </c>
      <c r="U23" s="11">
        <v>1000</v>
      </c>
      <c r="V23" s="11">
        <v>1000</v>
      </c>
      <c r="W23" s="11">
        <v>1000</v>
      </c>
      <c r="X23" s="11">
        <v>1000</v>
      </c>
      <c r="Y23" s="11">
        <v>1000</v>
      </c>
      <c r="Z23" s="11">
        <v>1000</v>
      </c>
      <c r="AA23" s="11">
        <v>1000</v>
      </c>
      <c r="AB23" s="11">
        <v>1000</v>
      </c>
      <c r="AC23" s="11">
        <v>1000</v>
      </c>
      <c r="AD23" s="11">
        <v>1000</v>
      </c>
      <c r="AE23" s="11">
        <v>1000</v>
      </c>
      <c r="AF23" s="11">
        <v>1000</v>
      </c>
      <c r="AG23" s="11">
        <v>1000</v>
      </c>
      <c r="AH23" s="11">
        <v>1000</v>
      </c>
      <c r="AI23" s="11">
        <v>1000</v>
      </c>
      <c r="AJ23" s="11">
        <v>1000</v>
      </c>
      <c r="AK23" s="11">
        <v>1000</v>
      </c>
      <c r="AL23" s="11">
        <v>1000</v>
      </c>
      <c r="AM23" s="11">
        <v>1000</v>
      </c>
      <c r="AN23" s="11">
        <v>1000</v>
      </c>
      <c r="AO23" s="11">
        <v>1000</v>
      </c>
      <c r="AP23" s="11">
        <v>1000</v>
      </c>
      <c r="AQ23" s="11">
        <v>1000</v>
      </c>
    </row>
    <row r="24" spans="2:43" x14ac:dyDescent="0.25">
      <c r="B24" s="10" t="s">
        <v>283</v>
      </c>
      <c r="C24" s="10" t="s">
        <v>78</v>
      </c>
      <c r="D24" s="10"/>
      <c r="E24" s="17">
        <v>0.22</v>
      </c>
      <c r="F24" s="10">
        <v>30</v>
      </c>
      <c r="H24" s="11">
        <v>100</v>
      </c>
      <c r="I24" s="11">
        <v>100</v>
      </c>
      <c r="J24" s="11">
        <v>100</v>
      </c>
      <c r="K24" s="11">
        <v>100</v>
      </c>
      <c r="L24" s="11">
        <v>100</v>
      </c>
      <c r="M24" s="11">
        <v>100</v>
      </c>
      <c r="N24" s="11">
        <v>100</v>
      </c>
      <c r="O24" s="11">
        <v>100</v>
      </c>
      <c r="P24" s="11">
        <v>100</v>
      </c>
      <c r="Q24" s="11">
        <v>100</v>
      </c>
      <c r="R24" s="11">
        <v>100</v>
      </c>
      <c r="S24" s="11">
        <v>100</v>
      </c>
      <c r="T24" s="11">
        <v>100</v>
      </c>
      <c r="U24" s="11">
        <v>100</v>
      </c>
      <c r="V24" s="11">
        <v>100</v>
      </c>
      <c r="W24" s="11">
        <v>100</v>
      </c>
      <c r="X24" s="11">
        <v>100</v>
      </c>
      <c r="Y24" s="11">
        <v>100</v>
      </c>
      <c r="Z24" s="11">
        <v>100</v>
      </c>
      <c r="AA24" s="11">
        <v>100</v>
      </c>
      <c r="AB24" s="11">
        <v>100</v>
      </c>
      <c r="AC24" s="11">
        <v>100</v>
      </c>
      <c r="AD24" s="11">
        <v>100</v>
      </c>
      <c r="AE24" s="11">
        <v>100</v>
      </c>
      <c r="AF24" s="11">
        <v>100</v>
      </c>
      <c r="AG24" s="11">
        <v>100</v>
      </c>
      <c r="AH24" s="11">
        <v>100</v>
      </c>
      <c r="AI24" s="11">
        <v>100</v>
      </c>
      <c r="AJ24" s="11">
        <v>100</v>
      </c>
      <c r="AK24" s="11">
        <v>100</v>
      </c>
      <c r="AL24" s="11">
        <v>100</v>
      </c>
      <c r="AM24" s="11">
        <v>100</v>
      </c>
      <c r="AN24" s="11">
        <v>100</v>
      </c>
      <c r="AO24" s="11">
        <v>100</v>
      </c>
      <c r="AP24" s="11">
        <v>100</v>
      </c>
      <c r="AQ24" s="11">
        <v>100</v>
      </c>
    </row>
    <row r="25" spans="2:43" x14ac:dyDescent="0.25">
      <c r="B25" s="10" t="s">
        <v>284</v>
      </c>
      <c r="C25" s="10" t="s">
        <v>78</v>
      </c>
      <c r="D25" s="10"/>
      <c r="E25" s="17">
        <v>0.22</v>
      </c>
      <c r="F25" s="10">
        <v>30</v>
      </c>
      <c r="H25" s="11">
        <v>30</v>
      </c>
      <c r="I25" s="11">
        <v>30</v>
      </c>
      <c r="J25" s="11">
        <v>30</v>
      </c>
      <c r="K25" s="11">
        <v>30</v>
      </c>
      <c r="L25" s="11">
        <v>30</v>
      </c>
      <c r="M25" s="11">
        <v>30</v>
      </c>
      <c r="N25" s="11">
        <v>30</v>
      </c>
      <c r="O25" s="11">
        <v>30</v>
      </c>
      <c r="P25" s="11">
        <v>30</v>
      </c>
      <c r="Q25" s="11">
        <v>30</v>
      </c>
      <c r="R25" s="11">
        <v>30</v>
      </c>
      <c r="S25" s="11">
        <v>30</v>
      </c>
      <c r="T25" s="11">
        <v>30</v>
      </c>
      <c r="U25" s="11">
        <v>30</v>
      </c>
      <c r="V25" s="11">
        <v>30</v>
      </c>
      <c r="W25" s="11">
        <v>30</v>
      </c>
      <c r="X25" s="11">
        <v>30</v>
      </c>
      <c r="Y25" s="11">
        <v>30</v>
      </c>
      <c r="Z25" s="11">
        <v>30</v>
      </c>
      <c r="AA25" s="11">
        <v>30</v>
      </c>
      <c r="AB25" s="11">
        <v>30</v>
      </c>
      <c r="AC25" s="11">
        <v>30</v>
      </c>
      <c r="AD25" s="11">
        <v>30</v>
      </c>
      <c r="AE25" s="11">
        <v>30</v>
      </c>
      <c r="AF25" s="11">
        <v>30</v>
      </c>
      <c r="AG25" s="11">
        <v>30</v>
      </c>
      <c r="AH25" s="11">
        <v>30</v>
      </c>
      <c r="AI25" s="11">
        <v>30</v>
      </c>
      <c r="AJ25" s="11">
        <v>30</v>
      </c>
      <c r="AK25" s="11">
        <v>30</v>
      </c>
      <c r="AL25" s="11">
        <v>30</v>
      </c>
      <c r="AM25" s="11">
        <v>30</v>
      </c>
      <c r="AN25" s="11">
        <v>30</v>
      </c>
      <c r="AO25" s="11">
        <v>30</v>
      </c>
      <c r="AP25" s="11">
        <v>30</v>
      </c>
      <c r="AQ25" s="11">
        <v>30</v>
      </c>
    </row>
    <row r="26" spans="2:43" x14ac:dyDescent="0.25">
      <c r="B26" s="10" t="s">
        <v>285</v>
      </c>
      <c r="C26" s="10" t="s">
        <v>78</v>
      </c>
      <c r="D26" s="10"/>
      <c r="E26" s="17"/>
      <c r="F26" s="10">
        <v>30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2:43" x14ac:dyDescent="0.25">
      <c r="B27" s="10" t="s">
        <v>238</v>
      </c>
      <c r="C27" s="10" t="s">
        <v>78</v>
      </c>
      <c r="D27" s="10"/>
      <c r="E27" s="17"/>
      <c r="F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2:43" s="2" customFormat="1" x14ac:dyDescent="0.25">
      <c r="H28" s="40">
        <f>SUM(H4:H26)</f>
        <v>111060</v>
      </c>
      <c r="I28" s="40">
        <f t="shared" ref="I28:AQ28" si="24">SUM(I4:I26)</f>
        <v>111060</v>
      </c>
      <c r="J28" s="40">
        <f t="shared" si="24"/>
        <v>111060</v>
      </c>
      <c r="K28" s="40">
        <f t="shared" si="24"/>
        <v>111060</v>
      </c>
      <c r="L28" s="40">
        <f t="shared" si="24"/>
        <v>111060</v>
      </c>
      <c r="M28" s="40">
        <f t="shared" si="24"/>
        <v>111060</v>
      </c>
      <c r="N28" s="40">
        <f t="shared" si="24"/>
        <v>111060</v>
      </c>
      <c r="O28" s="40">
        <f t="shared" si="24"/>
        <v>111060</v>
      </c>
      <c r="P28" s="40">
        <f t="shared" si="24"/>
        <v>111060</v>
      </c>
      <c r="Q28" s="40">
        <f t="shared" si="24"/>
        <v>111060</v>
      </c>
      <c r="R28" s="40">
        <f t="shared" si="24"/>
        <v>111060</v>
      </c>
      <c r="S28" s="40">
        <f t="shared" si="24"/>
        <v>111060</v>
      </c>
      <c r="T28" s="40">
        <f t="shared" si="24"/>
        <v>111060</v>
      </c>
      <c r="U28" s="40">
        <f t="shared" si="24"/>
        <v>111060</v>
      </c>
      <c r="V28" s="40">
        <f t="shared" si="24"/>
        <v>111060</v>
      </c>
      <c r="W28" s="40">
        <f t="shared" si="24"/>
        <v>111060</v>
      </c>
      <c r="X28" s="40">
        <f t="shared" si="24"/>
        <v>111060</v>
      </c>
      <c r="Y28" s="40">
        <f t="shared" si="24"/>
        <v>111060</v>
      </c>
      <c r="Z28" s="40">
        <f t="shared" si="24"/>
        <v>111060</v>
      </c>
      <c r="AA28" s="40">
        <f t="shared" si="24"/>
        <v>111060</v>
      </c>
      <c r="AB28" s="40">
        <f t="shared" si="24"/>
        <v>111060</v>
      </c>
      <c r="AC28" s="40">
        <f t="shared" si="24"/>
        <v>111060</v>
      </c>
      <c r="AD28" s="40">
        <f t="shared" si="24"/>
        <v>111060</v>
      </c>
      <c r="AE28" s="40">
        <f t="shared" si="24"/>
        <v>111060</v>
      </c>
      <c r="AF28" s="40">
        <f t="shared" si="24"/>
        <v>111060</v>
      </c>
      <c r="AG28" s="40">
        <f t="shared" si="24"/>
        <v>111060</v>
      </c>
      <c r="AH28" s="40">
        <f t="shared" si="24"/>
        <v>111060</v>
      </c>
      <c r="AI28" s="40">
        <f t="shared" si="24"/>
        <v>111060</v>
      </c>
      <c r="AJ28" s="40">
        <f t="shared" si="24"/>
        <v>111060</v>
      </c>
      <c r="AK28" s="40">
        <f t="shared" si="24"/>
        <v>111060</v>
      </c>
      <c r="AL28" s="40">
        <f t="shared" si="24"/>
        <v>111060</v>
      </c>
      <c r="AM28" s="40">
        <f t="shared" si="24"/>
        <v>111060</v>
      </c>
      <c r="AN28" s="40">
        <f t="shared" si="24"/>
        <v>111060</v>
      </c>
      <c r="AO28" s="40">
        <f t="shared" si="24"/>
        <v>111060</v>
      </c>
      <c r="AP28" s="40">
        <f t="shared" si="24"/>
        <v>111060</v>
      </c>
      <c r="AQ28" s="40">
        <f t="shared" si="24"/>
        <v>111060</v>
      </c>
    </row>
    <row r="30" spans="2:43" x14ac:dyDescent="0.25">
      <c r="B30" s="14" t="s">
        <v>28</v>
      </c>
    </row>
    <row r="31" spans="2:43" x14ac:dyDescent="0.25">
      <c r="B31" s="10" t="s">
        <v>264</v>
      </c>
      <c r="H31" s="22">
        <f>H4*$E4</f>
        <v>7975</v>
      </c>
      <c r="I31" s="22">
        <f t="shared" ref="I31:AQ38" si="25">I4*$E4</f>
        <v>7975</v>
      </c>
      <c r="J31" s="22">
        <f t="shared" si="25"/>
        <v>7975</v>
      </c>
      <c r="K31" s="22">
        <f t="shared" si="25"/>
        <v>7975</v>
      </c>
      <c r="L31" s="22">
        <f t="shared" si="25"/>
        <v>7975</v>
      </c>
      <c r="M31" s="22">
        <f t="shared" si="25"/>
        <v>7975</v>
      </c>
      <c r="N31" s="22">
        <f t="shared" si="25"/>
        <v>7975</v>
      </c>
      <c r="O31" s="22">
        <f t="shared" si="25"/>
        <v>7975</v>
      </c>
      <c r="P31" s="22">
        <f t="shared" si="25"/>
        <v>7975</v>
      </c>
      <c r="Q31" s="22">
        <f t="shared" si="25"/>
        <v>7975</v>
      </c>
      <c r="R31" s="22">
        <f t="shared" si="25"/>
        <v>7975</v>
      </c>
      <c r="S31" s="22">
        <f t="shared" si="25"/>
        <v>7975</v>
      </c>
      <c r="T31" s="22">
        <f t="shared" si="25"/>
        <v>7975</v>
      </c>
      <c r="U31" s="22">
        <f t="shared" si="25"/>
        <v>7975</v>
      </c>
      <c r="V31" s="22">
        <f t="shared" si="25"/>
        <v>7975</v>
      </c>
      <c r="W31" s="22">
        <f t="shared" si="25"/>
        <v>7975</v>
      </c>
      <c r="X31" s="22">
        <f t="shared" si="25"/>
        <v>7975</v>
      </c>
      <c r="Y31" s="22">
        <f t="shared" si="25"/>
        <v>7975</v>
      </c>
      <c r="Z31" s="22">
        <f t="shared" si="25"/>
        <v>7975</v>
      </c>
      <c r="AA31" s="22">
        <f t="shared" si="25"/>
        <v>7975</v>
      </c>
      <c r="AB31" s="22">
        <f t="shared" si="25"/>
        <v>7975</v>
      </c>
      <c r="AC31" s="22">
        <f t="shared" si="25"/>
        <v>7975</v>
      </c>
      <c r="AD31" s="22">
        <f t="shared" si="25"/>
        <v>7975</v>
      </c>
      <c r="AE31" s="22">
        <f t="shared" si="25"/>
        <v>7975</v>
      </c>
      <c r="AF31" s="22">
        <f t="shared" si="25"/>
        <v>7975</v>
      </c>
      <c r="AG31" s="22">
        <f t="shared" si="25"/>
        <v>7975</v>
      </c>
      <c r="AH31" s="22">
        <f t="shared" si="25"/>
        <v>7975</v>
      </c>
      <c r="AI31" s="22">
        <f t="shared" si="25"/>
        <v>7975</v>
      </c>
      <c r="AJ31" s="22">
        <f t="shared" si="25"/>
        <v>7975</v>
      </c>
      <c r="AK31" s="22">
        <f t="shared" si="25"/>
        <v>7975</v>
      </c>
      <c r="AL31" s="22">
        <f t="shared" si="25"/>
        <v>7975</v>
      </c>
      <c r="AM31" s="22">
        <f t="shared" si="25"/>
        <v>7975</v>
      </c>
      <c r="AN31" s="22">
        <f t="shared" si="25"/>
        <v>7975</v>
      </c>
      <c r="AO31" s="22">
        <f t="shared" si="25"/>
        <v>7975</v>
      </c>
      <c r="AP31" s="22">
        <f t="shared" si="25"/>
        <v>7975</v>
      </c>
      <c r="AQ31" s="22">
        <f t="shared" si="25"/>
        <v>7975</v>
      </c>
    </row>
    <row r="32" spans="2:43" x14ac:dyDescent="0.25">
      <c r="B32" s="10" t="s">
        <v>265</v>
      </c>
      <c r="H32" s="22">
        <f t="shared" ref="H32:W54" si="26">H5*$E5</f>
        <v>7975</v>
      </c>
      <c r="I32" s="22">
        <f t="shared" si="26"/>
        <v>7975</v>
      </c>
      <c r="J32" s="22">
        <f t="shared" si="26"/>
        <v>7975</v>
      </c>
      <c r="K32" s="22">
        <f t="shared" si="26"/>
        <v>7975</v>
      </c>
      <c r="L32" s="22">
        <f t="shared" si="26"/>
        <v>7975</v>
      </c>
      <c r="M32" s="22">
        <f t="shared" si="26"/>
        <v>7975</v>
      </c>
      <c r="N32" s="22">
        <f t="shared" si="26"/>
        <v>7975</v>
      </c>
      <c r="O32" s="22">
        <f t="shared" si="26"/>
        <v>7975</v>
      </c>
      <c r="P32" s="22">
        <f t="shared" si="26"/>
        <v>7975</v>
      </c>
      <c r="Q32" s="22">
        <f t="shared" si="26"/>
        <v>7975</v>
      </c>
      <c r="R32" s="22">
        <f t="shared" si="26"/>
        <v>7975</v>
      </c>
      <c r="S32" s="22">
        <f t="shared" si="26"/>
        <v>7975</v>
      </c>
      <c r="T32" s="22">
        <f t="shared" si="26"/>
        <v>7975</v>
      </c>
      <c r="U32" s="22">
        <f t="shared" si="26"/>
        <v>7975</v>
      </c>
      <c r="V32" s="22">
        <f t="shared" si="26"/>
        <v>7975</v>
      </c>
      <c r="W32" s="22">
        <f t="shared" si="26"/>
        <v>7975</v>
      </c>
      <c r="X32" s="22">
        <f t="shared" si="25"/>
        <v>7975</v>
      </c>
      <c r="Y32" s="22">
        <f t="shared" si="25"/>
        <v>7975</v>
      </c>
      <c r="Z32" s="22">
        <f t="shared" si="25"/>
        <v>7975</v>
      </c>
      <c r="AA32" s="22">
        <f t="shared" si="25"/>
        <v>7975</v>
      </c>
      <c r="AB32" s="22">
        <f t="shared" si="25"/>
        <v>7975</v>
      </c>
      <c r="AC32" s="22">
        <f t="shared" si="25"/>
        <v>7975</v>
      </c>
      <c r="AD32" s="22">
        <f t="shared" si="25"/>
        <v>7975</v>
      </c>
      <c r="AE32" s="22">
        <f t="shared" si="25"/>
        <v>7975</v>
      </c>
      <c r="AF32" s="22">
        <f t="shared" si="25"/>
        <v>7975</v>
      </c>
      <c r="AG32" s="22">
        <f t="shared" si="25"/>
        <v>7975</v>
      </c>
      <c r="AH32" s="22">
        <f t="shared" si="25"/>
        <v>7975</v>
      </c>
      <c r="AI32" s="22">
        <f t="shared" si="25"/>
        <v>7975</v>
      </c>
      <c r="AJ32" s="22">
        <f t="shared" si="25"/>
        <v>7975</v>
      </c>
      <c r="AK32" s="22">
        <f t="shared" si="25"/>
        <v>7975</v>
      </c>
      <c r="AL32" s="22">
        <f t="shared" si="25"/>
        <v>7975</v>
      </c>
      <c r="AM32" s="22">
        <f t="shared" si="25"/>
        <v>7975</v>
      </c>
      <c r="AN32" s="22">
        <f t="shared" si="25"/>
        <v>7975</v>
      </c>
      <c r="AO32" s="22">
        <f t="shared" si="25"/>
        <v>7975</v>
      </c>
      <c r="AP32" s="22">
        <f t="shared" si="25"/>
        <v>7975</v>
      </c>
      <c r="AQ32" s="22">
        <f t="shared" si="25"/>
        <v>7975</v>
      </c>
    </row>
    <row r="33" spans="2:43" x14ac:dyDescent="0.25">
      <c r="B33" s="10" t="s">
        <v>266</v>
      </c>
      <c r="H33" s="22">
        <f t="shared" si="26"/>
        <v>7975</v>
      </c>
      <c r="I33" s="22">
        <f t="shared" si="25"/>
        <v>7975</v>
      </c>
      <c r="J33" s="22">
        <f t="shared" si="25"/>
        <v>7975</v>
      </c>
      <c r="K33" s="22">
        <f t="shared" si="25"/>
        <v>7975</v>
      </c>
      <c r="L33" s="22">
        <f t="shared" si="25"/>
        <v>7975</v>
      </c>
      <c r="M33" s="22">
        <f t="shared" si="25"/>
        <v>7975</v>
      </c>
      <c r="N33" s="22">
        <f t="shared" si="25"/>
        <v>7975</v>
      </c>
      <c r="O33" s="22">
        <f t="shared" si="25"/>
        <v>7975</v>
      </c>
      <c r="P33" s="22">
        <f t="shared" si="25"/>
        <v>7975</v>
      </c>
      <c r="Q33" s="22">
        <f t="shared" si="25"/>
        <v>7975</v>
      </c>
      <c r="R33" s="22">
        <f t="shared" si="25"/>
        <v>7975</v>
      </c>
      <c r="S33" s="22">
        <f t="shared" si="25"/>
        <v>7975</v>
      </c>
      <c r="T33" s="22">
        <f t="shared" si="25"/>
        <v>7975</v>
      </c>
      <c r="U33" s="22">
        <f t="shared" si="25"/>
        <v>7975</v>
      </c>
      <c r="V33" s="22">
        <f t="shared" si="25"/>
        <v>7975</v>
      </c>
      <c r="W33" s="22">
        <f t="shared" si="25"/>
        <v>7975</v>
      </c>
      <c r="X33" s="22">
        <f t="shared" si="25"/>
        <v>7975</v>
      </c>
      <c r="Y33" s="22">
        <f t="shared" si="25"/>
        <v>7975</v>
      </c>
      <c r="Z33" s="22">
        <f t="shared" si="25"/>
        <v>7975</v>
      </c>
      <c r="AA33" s="22">
        <f t="shared" si="25"/>
        <v>7975</v>
      </c>
      <c r="AB33" s="22">
        <f t="shared" si="25"/>
        <v>7975</v>
      </c>
      <c r="AC33" s="22">
        <f t="shared" si="25"/>
        <v>7975</v>
      </c>
      <c r="AD33" s="22">
        <f t="shared" si="25"/>
        <v>7975</v>
      </c>
      <c r="AE33" s="22">
        <f t="shared" si="25"/>
        <v>7975</v>
      </c>
      <c r="AF33" s="22">
        <f t="shared" si="25"/>
        <v>7975</v>
      </c>
      <c r="AG33" s="22">
        <f t="shared" si="25"/>
        <v>7975</v>
      </c>
      <c r="AH33" s="22">
        <f t="shared" si="25"/>
        <v>7975</v>
      </c>
      <c r="AI33" s="22">
        <f t="shared" si="25"/>
        <v>7975</v>
      </c>
      <c r="AJ33" s="22">
        <f t="shared" si="25"/>
        <v>7975</v>
      </c>
      <c r="AK33" s="22">
        <f t="shared" si="25"/>
        <v>7975</v>
      </c>
      <c r="AL33" s="22">
        <f t="shared" si="25"/>
        <v>7975</v>
      </c>
      <c r="AM33" s="22">
        <f t="shared" si="25"/>
        <v>7975</v>
      </c>
      <c r="AN33" s="22">
        <f t="shared" si="25"/>
        <v>7975</v>
      </c>
      <c r="AO33" s="22">
        <f t="shared" si="25"/>
        <v>7975</v>
      </c>
      <c r="AP33" s="22">
        <f t="shared" si="25"/>
        <v>7975</v>
      </c>
      <c r="AQ33" s="22">
        <f t="shared" si="25"/>
        <v>7975</v>
      </c>
    </row>
    <row r="34" spans="2:43" x14ac:dyDescent="0.25">
      <c r="B34" s="10" t="s">
        <v>267</v>
      </c>
      <c r="H34" s="22">
        <f t="shared" si="26"/>
        <v>110</v>
      </c>
      <c r="I34" s="22">
        <f t="shared" si="25"/>
        <v>110</v>
      </c>
      <c r="J34" s="22">
        <f t="shared" si="25"/>
        <v>110</v>
      </c>
      <c r="K34" s="22">
        <f t="shared" si="25"/>
        <v>110</v>
      </c>
      <c r="L34" s="22">
        <f t="shared" si="25"/>
        <v>110</v>
      </c>
      <c r="M34" s="22">
        <f t="shared" si="25"/>
        <v>110</v>
      </c>
      <c r="N34" s="22">
        <f t="shared" si="25"/>
        <v>110</v>
      </c>
      <c r="O34" s="22">
        <f t="shared" si="25"/>
        <v>110</v>
      </c>
      <c r="P34" s="22">
        <f t="shared" si="25"/>
        <v>110</v>
      </c>
      <c r="Q34" s="22">
        <f t="shared" si="25"/>
        <v>110</v>
      </c>
      <c r="R34" s="22">
        <f t="shared" si="25"/>
        <v>110</v>
      </c>
      <c r="S34" s="22">
        <f t="shared" si="25"/>
        <v>110</v>
      </c>
      <c r="T34" s="22">
        <f t="shared" si="25"/>
        <v>110</v>
      </c>
      <c r="U34" s="22">
        <f t="shared" si="25"/>
        <v>110</v>
      </c>
      <c r="V34" s="22">
        <f t="shared" si="25"/>
        <v>110</v>
      </c>
      <c r="W34" s="22">
        <f t="shared" si="25"/>
        <v>110</v>
      </c>
      <c r="X34" s="22">
        <f t="shared" si="25"/>
        <v>110</v>
      </c>
      <c r="Y34" s="22">
        <f t="shared" si="25"/>
        <v>110</v>
      </c>
      <c r="Z34" s="22">
        <f t="shared" si="25"/>
        <v>110</v>
      </c>
      <c r="AA34" s="22">
        <f t="shared" si="25"/>
        <v>110</v>
      </c>
      <c r="AB34" s="22">
        <f t="shared" si="25"/>
        <v>110</v>
      </c>
      <c r="AC34" s="22">
        <f t="shared" si="25"/>
        <v>110</v>
      </c>
      <c r="AD34" s="22">
        <f t="shared" si="25"/>
        <v>110</v>
      </c>
      <c r="AE34" s="22">
        <f t="shared" si="25"/>
        <v>110</v>
      </c>
      <c r="AF34" s="22">
        <f t="shared" si="25"/>
        <v>110</v>
      </c>
      <c r="AG34" s="22">
        <f t="shared" si="25"/>
        <v>110</v>
      </c>
      <c r="AH34" s="22">
        <f t="shared" si="25"/>
        <v>110</v>
      </c>
      <c r="AI34" s="22">
        <f t="shared" si="25"/>
        <v>110</v>
      </c>
      <c r="AJ34" s="22">
        <f t="shared" si="25"/>
        <v>110</v>
      </c>
      <c r="AK34" s="22">
        <f t="shared" si="25"/>
        <v>110</v>
      </c>
      <c r="AL34" s="22">
        <f t="shared" si="25"/>
        <v>110</v>
      </c>
      <c r="AM34" s="22">
        <f t="shared" si="25"/>
        <v>110</v>
      </c>
      <c r="AN34" s="22">
        <f t="shared" si="25"/>
        <v>110</v>
      </c>
      <c r="AO34" s="22">
        <f t="shared" si="25"/>
        <v>110</v>
      </c>
      <c r="AP34" s="22">
        <f t="shared" si="25"/>
        <v>110</v>
      </c>
      <c r="AQ34" s="22">
        <f t="shared" si="25"/>
        <v>110</v>
      </c>
    </row>
    <row r="35" spans="2:43" x14ac:dyDescent="0.25">
      <c r="B35" s="10" t="s">
        <v>268</v>
      </c>
      <c r="H35" s="22">
        <f t="shared" si="26"/>
        <v>22</v>
      </c>
      <c r="I35" s="22">
        <f t="shared" si="25"/>
        <v>22</v>
      </c>
      <c r="J35" s="22">
        <f t="shared" si="25"/>
        <v>22</v>
      </c>
      <c r="K35" s="22">
        <f t="shared" si="25"/>
        <v>22</v>
      </c>
      <c r="L35" s="22">
        <f t="shared" si="25"/>
        <v>22</v>
      </c>
      <c r="M35" s="22">
        <f t="shared" si="25"/>
        <v>22</v>
      </c>
      <c r="N35" s="22">
        <f t="shared" si="25"/>
        <v>22</v>
      </c>
      <c r="O35" s="22">
        <f t="shared" si="25"/>
        <v>22</v>
      </c>
      <c r="P35" s="22">
        <f t="shared" si="25"/>
        <v>22</v>
      </c>
      <c r="Q35" s="22">
        <f t="shared" si="25"/>
        <v>22</v>
      </c>
      <c r="R35" s="22">
        <f t="shared" si="25"/>
        <v>22</v>
      </c>
      <c r="S35" s="22">
        <f t="shared" si="25"/>
        <v>22</v>
      </c>
      <c r="T35" s="22">
        <f t="shared" si="25"/>
        <v>22</v>
      </c>
      <c r="U35" s="22">
        <f t="shared" si="25"/>
        <v>22</v>
      </c>
      <c r="V35" s="22">
        <f t="shared" si="25"/>
        <v>22</v>
      </c>
      <c r="W35" s="22">
        <f t="shared" si="25"/>
        <v>22</v>
      </c>
      <c r="X35" s="22">
        <f t="shared" si="25"/>
        <v>22</v>
      </c>
      <c r="Y35" s="22">
        <f t="shared" si="25"/>
        <v>22</v>
      </c>
      <c r="Z35" s="22">
        <f t="shared" si="25"/>
        <v>22</v>
      </c>
      <c r="AA35" s="22">
        <f t="shared" si="25"/>
        <v>22</v>
      </c>
      <c r="AB35" s="22">
        <f t="shared" si="25"/>
        <v>22</v>
      </c>
      <c r="AC35" s="22">
        <f t="shared" si="25"/>
        <v>22</v>
      </c>
      <c r="AD35" s="22">
        <f t="shared" si="25"/>
        <v>22</v>
      </c>
      <c r="AE35" s="22">
        <f t="shared" si="25"/>
        <v>22</v>
      </c>
      <c r="AF35" s="22">
        <f t="shared" si="25"/>
        <v>22</v>
      </c>
      <c r="AG35" s="22">
        <f t="shared" si="25"/>
        <v>22</v>
      </c>
      <c r="AH35" s="22">
        <f t="shared" si="25"/>
        <v>22</v>
      </c>
      <c r="AI35" s="22">
        <f t="shared" si="25"/>
        <v>22</v>
      </c>
      <c r="AJ35" s="22">
        <f t="shared" si="25"/>
        <v>22</v>
      </c>
      <c r="AK35" s="22">
        <f t="shared" si="25"/>
        <v>22</v>
      </c>
      <c r="AL35" s="22">
        <f t="shared" si="25"/>
        <v>22</v>
      </c>
      <c r="AM35" s="22">
        <f t="shared" si="25"/>
        <v>22</v>
      </c>
      <c r="AN35" s="22">
        <f t="shared" si="25"/>
        <v>22</v>
      </c>
      <c r="AO35" s="22">
        <f t="shared" si="25"/>
        <v>22</v>
      </c>
      <c r="AP35" s="22">
        <f t="shared" si="25"/>
        <v>22</v>
      </c>
      <c r="AQ35" s="22">
        <f t="shared" si="25"/>
        <v>22</v>
      </c>
    </row>
    <row r="36" spans="2:43" x14ac:dyDescent="0.25">
      <c r="B36" s="10" t="s">
        <v>269</v>
      </c>
      <c r="H36" s="22">
        <f t="shared" si="26"/>
        <v>0</v>
      </c>
      <c r="I36" s="22">
        <f t="shared" si="25"/>
        <v>0</v>
      </c>
      <c r="J36" s="22">
        <f t="shared" si="25"/>
        <v>0</v>
      </c>
      <c r="K36" s="22">
        <f t="shared" si="25"/>
        <v>0</v>
      </c>
      <c r="L36" s="22">
        <f t="shared" si="25"/>
        <v>0</v>
      </c>
      <c r="M36" s="22">
        <f t="shared" si="25"/>
        <v>0</v>
      </c>
      <c r="N36" s="22">
        <f t="shared" si="25"/>
        <v>0</v>
      </c>
      <c r="O36" s="22">
        <f t="shared" si="25"/>
        <v>0</v>
      </c>
      <c r="P36" s="22">
        <f t="shared" si="25"/>
        <v>0</v>
      </c>
      <c r="Q36" s="22">
        <f t="shared" si="25"/>
        <v>0</v>
      </c>
      <c r="R36" s="22">
        <f t="shared" si="25"/>
        <v>0</v>
      </c>
      <c r="S36" s="22">
        <f t="shared" si="25"/>
        <v>0</v>
      </c>
      <c r="T36" s="22">
        <f t="shared" si="25"/>
        <v>0</v>
      </c>
      <c r="U36" s="22">
        <f t="shared" si="25"/>
        <v>0</v>
      </c>
      <c r="V36" s="22">
        <f t="shared" si="25"/>
        <v>0</v>
      </c>
      <c r="W36" s="22">
        <f t="shared" si="25"/>
        <v>0</v>
      </c>
      <c r="X36" s="22">
        <f t="shared" si="25"/>
        <v>0</v>
      </c>
      <c r="Y36" s="22">
        <f t="shared" si="25"/>
        <v>0</v>
      </c>
      <c r="Z36" s="22">
        <f t="shared" si="25"/>
        <v>0</v>
      </c>
      <c r="AA36" s="22">
        <f t="shared" si="25"/>
        <v>0</v>
      </c>
      <c r="AB36" s="22">
        <f t="shared" si="25"/>
        <v>0</v>
      </c>
      <c r="AC36" s="22">
        <f t="shared" si="25"/>
        <v>0</v>
      </c>
      <c r="AD36" s="22">
        <f t="shared" si="25"/>
        <v>0</v>
      </c>
      <c r="AE36" s="22">
        <f t="shared" si="25"/>
        <v>0</v>
      </c>
      <c r="AF36" s="22">
        <f t="shared" si="25"/>
        <v>0</v>
      </c>
      <c r="AG36" s="22">
        <f t="shared" si="25"/>
        <v>0</v>
      </c>
      <c r="AH36" s="22">
        <f t="shared" si="25"/>
        <v>0</v>
      </c>
      <c r="AI36" s="22">
        <f t="shared" si="25"/>
        <v>0</v>
      </c>
      <c r="AJ36" s="22">
        <f t="shared" si="25"/>
        <v>0</v>
      </c>
      <c r="AK36" s="22">
        <f t="shared" si="25"/>
        <v>0</v>
      </c>
      <c r="AL36" s="22">
        <f t="shared" si="25"/>
        <v>0</v>
      </c>
      <c r="AM36" s="22">
        <f t="shared" si="25"/>
        <v>0</v>
      </c>
      <c r="AN36" s="22">
        <f t="shared" si="25"/>
        <v>0</v>
      </c>
      <c r="AO36" s="22">
        <f t="shared" si="25"/>
        <v>0</v>
      </c>
      <c r="AP36" s="22">
        <f t="shared" si="25"/>
        <v>0</v>
      </c>
      <c r="AQ36" s="22">
        <f t="shared" si="25"/>
        <v>0</v>
      </c>
    </row>
    <row r="37" spans="2:43" x14ac:dyDescent="0.25">
      <c r="B37" s="10" t="s">
        <v>270</v>
      </c>
      <c r="H37" s="22">
        <f t="shared" si="26"/>
        <v>33</v>
      </c>
      <c r="I37" s="22">
        <f t="shared" si="25"/>
        <v>33</v>
      </c>
      <c r="J37" s="22">
        <f t="shared" si="25"/>
        <v>33</v>
      </c>
      <c r="K37" s="22">
        <f t="shared" si="25"/>
        <v>33</v>
      </c>
      <c r="L37" s="22">
        <f t="shared" si="25"/>
        <v>33</v>
      </c>
      <c r="M37" s="22">
        <f t="shared" si="25"/>
        <v>33</v>
      </c>
      <c r="N37" s="22">
        <f t="shared" si="25"/>
        <v>33</v>
      </c>
      <c r="O37" s="22">
        <f t="shared" si="25"/>
        <v>33</v>
      </c>
      <c r="P37" s="22">
        <f t="shared" si="25"/>
        <v>33</v>
      </c>
      <c r="Q37" s="22">
        <f t="shared" si="25"/>
        <v>33</v>
      </c>
      <c r="R37" s="22">
        <f t="shared" si="25"/>
        <v>33</v>
      </c>
      <c r="S37" s="22">
        <f t="shared" si="25"/>
        <v>33</v>
      </c>
      <c r="T37" s="22">
        <f t="shared" si="25"/>
        <v>33</v>
      </c>
      <c r="U37" s="22">
        <f t="shared" si="25"/>
        <v>33</v>
      </c>
      <c r="V37" s="22">
        <f t="shared" si="25"/>
        <v>33</v>
      </c>
      <c r="W37" s="22">
        <f t="shared" si="25"/>
        <v>33</v>
      </c>
      <c r="X37" s="22">
        <f t="shared" si="25"/>
        <v>33</v>
      </c>
      <c r="Y37" s="22">
        <f t="shared" si="25"/>
        <v>33</v>
      </c>
      <c r="Z37" s="22">
        <f t="shared" si="25"/>
        <v>33</v>
      </c>
      <c r="AA37" s="22">
        <f t="shared" si="25"/>
        <v>33</v>
      </c>
      <c r="AB37" s="22">
        <f t="shared" si="25"/>
        <v>33</v>
      </c>
      <c r="AC37" s="22">
        <f t="shared" si="25"/>
        <v>33</v>
      </c>
      <c r="AD37" s="22">
        <f t="shared" si="25"/>
        <v>33</v>
      </c>
      <c r="AE37" s="22">
        <f t="shared" si="25"/>
        <v>33</v>
      </c>
      <c r="AF37" s="22">
        <f t="shared" si="25"/>
        <v>33</v>
      </c>
      <c r="AG37" s="22">
        <f t="shared" si="25"/>
        <v>33</v>
      </c>
      <c r="AH37" s="22">
        <f t="shared" si="25"/>
        <v>33</v>
      </c>
      <c r="AI37" s="22">
        <f t="shared" si="25"/>
        <v>33</v>
      </c>
      <c r="AJ37" s="22">
        <f t="shared" si="25"/>
        <v>33</v>
      </c>
      <c r="AK37" s="22">
        <f t="shared" si="25"/>
        <v>33</v>
      </c>
      <c r="AL37" s="22">
        <f t="shared" si="25"/>
        <v>33</v>
      </c>
      <c r="AM37" s="22">
        <f t="shared" si="25"/>
        <v>33</v>
      </c>
      <c r="AN37" s="22">
        <f t="shared" si="25"/>
        <v>33</v>
      </c>
      <c r="AO37" s="22">
        <f t="shared" si="25"/>
        <v>33</v>
      </c>
      <c r="AP37" s="22">
        <f t="shared" si="25"/>
        <v>33</v>
      </c>
      <c r="AQ37" s="22">
        <f t="shared" si="25"/>
        <v>33</v>
      </c>
    </row>
    <row r="38" spans="2:43" x14ac:dyDescent="0.25">
      <c r="B38" s="10" t="s">
        <v>271</v>
      </c>
      <c r="H38" s="22">
        <f t="shared" si="26"/>
        <v>22</v>
      </c>
      <c r="I38" s="22">
        <f t="shared" si="25"/>
        <v>22</v>
      </c>
      <c r="J38" s="22">
        <f t="shared" si="25"/>
        <v>22</v>
      </c>
      <c r="K38" s="22">
        <f t="shared" si="25"/>
        <v>22</v>
      </c>
      <c r="L38" s="22">
        <f t="shared" si="25"/>
        <v>22</v>
      </c>
      <c r="M38" s="22">
        <f t="shared" si="25"/>
        <v>22</v>
      </c>
      <c r="N38" s="22">
        <f t="shared" si="25"/>
        <v>22</v>
      </c>
      <c r="O38" s="22">
        <f t="shared" si="25"/>
        <v>22</v>
      </c>
      <c r="P38" s="22">
        <f t="shared" si="25"/>
        <v>22</v>
      </c>
      <c r="Q38" s="22">
        <f t="shared" si="25"/>
        <v>22</v>
      </c>
      <c r="R38" s="22">
        <f t="shared" si="25"/>
        <v>22</v>
      </c>
      <c r="S38" s="22">
        <f t="shared" si="25"/>
        <v>22</v>
      </c>
      <c r="T38" s="22">
        <f t="shared" si="25"/>
        <v>22</v>
      </c>
      <c r="U38" s="22">
        <f t="shared" si="25"/>
        <v>22</v>
      </c>
      <c r="V38" s="22">
        <f t="shared" si="25"/>
        <v>22</v>
      </c>
      <c r="W38" s="22">
        <f t="shared" si="25"/>
        <v>22</v>
      </c>
      <c r="X38" s="22">
        <f t="shared" si="25"/>
        <v>22</v>
      </c>
      <c r="Y38" s="22">
        <f t="shared" si="25"/>
        <v>22</v>
      </c>
      <c r="Z38" s="22">
        <f t="shared" si="25"/>
        <v>22</v>
      </c>
      <c r="AA38" s="22">
        <f t="shared" si="25"/>
        <v>22</v>
      </c>
      <c r="AB38" s="22">
        <f t="shared" si="25"/>
        <v>22</v>
      </c>
      <c r="AC38" s="22">
        <f t="shared" si="25"/>
        <v>22</v>
      </c>
      <c r="AD38" s="22">
        <f t="shared" si="25"/>
        <v>22</v>
      </c>
      <c r="AE38" s="22">
        <f t="shared" si="25"/>
        <v>22</v>
      </c>
      <c r="AF38" s="22">
        <f t="shared" si="25"/>
        <v>22</v>
      </c>
      <c r="AG38" s="22">
        <f t="shared" si="25"/>
        <v>22</v>
      </c>
      <c r="AH38" s="22">
        <f t="shared" ref="I38:AQ45" si="27">AH11*$E11</f>
        <v>22</v>
      </c>
      <c r="AI38" s="22">
        <f t="shared" si="27"/>
        <v>22</v>
      </c>
      <c r="AJ38" s="22">
        <f t="shared" si="27"/>
        <v>22</v>
      </c>
      <c r="AK38" s="22">
        <f t="shared" si="27"/>
        <v>22</v>
      </c>
      <c r="AL38" s="22">
        <f t="shared" si="27"/>
        <v>22</v>
      </c>
      <c r="AM38" s="22">
        <f t="shared" si="27"/>
        <v>22</v>
      </c>
      <c r="AN38" s="22">
        <f t="shared" si="27"/>
        <v>22</v>
      </c>
      <c r="AO38" s="22">
        <f t="shared" si="27"/>
        <v>22</v>
      </c>
      <c r="AP38" s="22">
        <f t="shared" si="27"/>
        <v>22</v>
      </c>
      <c r="AQ38" s="22">
        <f t="shared" si="27"/>
        <v>22</v>
      </c>
    </row>
    <row r="39" spans="2:43" x14ac:dyDescent="0.25">
      <c r="B39" s="10" t="s">
        <v>272</v>
      </c>
      <c r="H39" s="22">
        <f t="shared" si="26"/>
        <v>0</v>
      </c>
      <c r="I39" s="22">
        <f t="shared" si="27"/>
        <v>0</v>
      </c>
      <c r="J39" s="22">
        <f t="shared" si="27"/>
        <v>0</v>
      </c>
      <c r="K39" s="22">
        <f t="shared" si="27"/>
        <v>0</v>
      </c>
      <c r="L39" s="22">
        <f t="shared" si="27"/>
        <v>0</v>
      </c>
      <c r="M39" s="22">
        <f t="shared" si="27"/>
        <v>0</v>
      </c>
      <c r="N39" s="22">
        <f t="shared" si="27"/>
        <v>0</v>
      </c>
      <c r="O39" s="22">
        <f t="shared" si="27"/>
        <v>0</v>
      </c>
      <c r="P39" s="22">
        <f t="shared" si="27"/>
        <v>0</v>
      </c>
      <c r="Q39" s="22">
        <f t="shared" si="27"/>
        <v>0</v>
      </c>
      <c r="R39" s="22">
        <f t="shared" si="27"/>
        <v>0</v>
      </c>
      <c r="S39" s="22">
        <f t="shared" si="27"/>
        <v>0</v>
      </c>
      <c r="T39" s="22">
        <f t="shared" si="27"/>
        <v>0</v>
      </c>
      <c r="U39" s="22">
        <f t="shared" si="27"/>
        <v>0</v>
      </c>
      <c r="V39" s="22">
        <f t="shared" si="27"/>
        <v>0</v>
      </c>
      <c r="W39" s="22">
        <f t="shared" si="27"/>
        <v>0</v>
      </c>
      <c r="X39" s="22">
        <f t="shared" si="27"/>
        <v>0</v>
      </c>
      <c r="Y39" s="22">
        <f t="shared" si="27"/>
        <v>0</v>
      </c>
      <c r="Z39" s="22">
        <f t="shared" si="27"/>
        <v>0</v>
      </c>
      <c r="AA39" s="22">
        <f t="shared" si="27"/>
        <v>0</v>
      </c>
      <c r="AB39" s="22">
        <f t="shared" si="27"/>
        <v>0</v>
      </c>
      <c r="AC39" s="22">
        <f t="shared" si="27"/>
        <v>0</v>
      </c>
      <c r="AD39" s="22">
        <f t="shared" si="27"/>
        <v>0</v>
      </c>
      <c r="AE39" s="22">
        <f t="shared" si="27"/>
        <v>0</v>
      </c>
      <c r="AF39" s="22">
        <f t="shared" si="27"/>
        <v>0</v>
      </c>
      <c r="AG39" s="22">
        <f t="shared" si="27"/>
        <v>0</v>
      </c>
      <c r="AH39" s="22">
        <f t="shared" si="27"/>
        <v>0</v>
      </c>
      <c r="AI39" s="22">
        <f t="shared" si="27"/>
        <v>0</v>
      </c>
      <c r="AJ39" s="22">
        <f t="shared" si="27"/>
        <v>0</v>
      </c>
      <c r="AK39" s="22">
        <f t="shared" si="27"/>
        <v>0</v>
      </c>
      <c r="AL39" s="22">
        <f t="shared" si="27"/>
        <v>0</v>
      </c>
      <c r="AM39" s="22">
        <f t="shared" si="27"/>
        <v>0</v>
      </c>
      <c r="AN39" s="22">
        <f t="shared" si="27"/>
        <v>0</v>
      </c>
      <c r="AO39" s="22">
        <f t="shared" si="27"/>
        <v>0</v>
      </c>
      <c r="AP39" s="22">
        <f t="shared" si="27"/>
        <v>0</v>
      </c>
      <c r="AQ39" s="22">
        <f t="shared" si="27"/>
        <v>0</v>
      </c>
    </row>
    <row r="40" spans="2:43" x14ac:dyDescent="0.25">
      <c r="B40" s="10" t="s">
        <v>273</v>
      </c>
      <c r="H40" s="22">
        <f t="shared" si="26"/>
        <v>26.4</v>
      </c>
      <c r="I40" s="22">
        <f t="shared" si="27"/>
        <v>26.4</v>
      </c>
      <c r="J40" s="22">
        <f t="shared" si="27"/>
        <v>26.4</v>
      </c>
      <c r="K40" s="22">
        <f t="shared" si="27"/>
        <v>26.4</v>
      </c>
      <c r="L40" s="22">
        <f t="shared" si="27"/>
        <v>26.4</v>
      </c>
      <c r="M40" s="22">
        <f t="shared" si="27"/>
        <v>26.4</v>
      </c>
      <c r="N40" s="22">
        <f t="shared" si="27"/>
        <v>26.4</v>
      </c>
      <c r="O40" s="22">
        <f t="shared" si="27"/>
        <v>26.4</v>
      </c>
      <c r="P40" s="22">
        <f t="shared" si="27"/>
        <v>26.4</v>
      </c>
      <c r="Q40" s="22">
        <f t="shared" si="27"/>
        <v>26.4</v>
      </c>
      <c r="R40" s="22">
        <f t="shared" si="27"/>
        <v>26.4</v>
      </c>
      <c r="S40" s="22">
        <f t="shared" si="27"/>
        <v>26.4</v>
      </c>
      <c r="T40" s="22">
        <f t="shared" si="27"/>
        <v>26.4</v>
      </c>
      <c r="U40" s="22">
        <f t="shared" si="27"/>
        <v>26.4</v>
      </c>
      <c r="V40" s="22">
        <f t="shared" si="27"/>
        <v>26.4</v>
      </c>
      <c r="W40" s="22">
        <f t="shared" si="27"/>
        <v>26.4</v>
      </c>
      <c r="X40" s="22">
        <f t="shared" si="27"/>
        <v>26.4</v>
      </c>
      <c r="Y40" s="22">
        <f t="shared" si="27"/>
        <v>26.4</v>
      </c>
      <c r="Z40" s="22">
        <f t="shared" si="27"/>
        <v>26.4</v>
      </c>
      <c r="AA40" s="22">
        <f t="shared" si="27"/>
        <v>26.4</v>
      </c>
      <c r="AB40" s="22">
        <f t="shared" si="27"/>
        <v>26.4</v>
      </c>
      <c r="AC40" s="22">
        <f t="shared" si="27"/>
        <v>26.4</v>
      </c>
      <c r="AD40" s="22">
        <f t="shared" si="27"/>
        <v>26.4</v>
      </c>
      <c r="AE40" s="22">
        <f t="shared" si="27"/>
        <v>26.4</v>
      </c>
      <c r="AF40" s="22">
        <f t="shared" si="27"/>
        <v>26.4</v>
      </c>
      <c r="AG40" s="22">
        <f t="shared" si="27"/>
        <v>26.4</v>
      </c>
      <c r="AH40" s="22">
        <f t="shared" si="27"/>
        <v>26.4</v>
      </c>
      <c r="AI40" s="22">
        <f t="shared" si="27"/>
        <v>26.4</v>
      </c>
      <c r="AJ40" s="22">
        <f t="shared" si="27"/>
        <v>26.4</v>
      </c>
      <c r="AK40" s="22">
        <f t="shared" si="27"/>
        <v>26.4</v>
      </c>
      <c r="AL40" s="22">
        <f t="shared" si="27"/>
        <v>26.4</v>
      </c>
      <c r="AM40" s="22">
        <f t="shared" si="27"/>
        <v>26.4</v>
      </c>
      <c r="AN40" s="22">
        <f t="shared" si="27"/>
        <v>26.4</v>
      </c>
      <c r="AO40" s="22">
        <f t="shared" si="27"/>
        <v>26.4</v>
      </c>
      <c r="AP40" s="22">
        <f t="shared" si="27"/>
        <v>26.4</v>
      </c>
      <c r="AQ40" s="22">
        <f t="shared" si="27"/>
        <v>26.4</v>
      </c>
    </row>
    <row r="41" spans="2:43" x14ac:dyDescent="0.25">
      <c r="B41" s="10" t="s">
        <v>274</v>
      </c>
      <c r="H41" s="22">
        <f t="shared" si="26"/>
        <v>6.6</v>
      </c>
      <c r="I41" s="22">
        <f t="shared" si="27"/>
        <v>6.6</v>
      </c>
      <c r="J41" s="22">
        <f t="shared" si="27"/>
        <v>6.6</v>
      </c>
      <c r="K41" s="22">
        <f t="shared" si="27"/>
        <v>6.6</v>
      </c>
      <c r="L41" s="22">
        <f t="shared" si="27"/>
        <v>6.6</v>
      </c>
      <c r="M41" s="22">
        <f t="shared" si="27"/>
        <v>6.6</v>
      </c>
      <c r="N41" s="22">
        <f t="shared" si="27"/>
        <v>6.6</v>
      </c>
      <c r="O41" s="22">
        <f t="shared" si="27"/>
        <v>6.6</v>
      </c>
      <c r="P41" s="22">
        <f t="shared" si="27"/>
        <v>6.6</v>
      </c>
      <c r="Q41" s="22">
        <f t="shared" si="27"/>
        <v>6.6</v>
      </c>
      <c r="R41" s="22">
        <f t="shared" si="27"/>
        <v>6.6</v>
      </c>
      <c r="S41" s="22">
        <f t="shared" si="27"/>
        <v>6.6</v>
      </c>
      <c r="T41" s="22">
        <f t="shared" si="27"/>
        <v>6.6</v>
      </c>
      <c r="U41" s="22">
        <f t="shared" si="27"/>
        <v>6.6</v>
      </c>
      <c r="V41" s="22">
        <f t="shared" si="27"/>
        <v>6.6</v>
      </c>
      <c r="W41" s="22">
        <f t="shared" si="27"/>
        <v>6.6</v>
      </c>
      <c r="X41" s="22">
        <f t="shared" si="27"/>
        <v>6.6</v>
      </c>
      <c r="Y41" s="22">
        <f t="shared" si="27"/>
        <v>6.6</v>
      </c>
      <c r="Z41" s="22">
        <f t="shared" si="27"/>
        <v>6.6</v>
      </c>
      <c r="AA41" s="22">
        <f t="shared" si="27"/>
        <v>6.6</v>
      </c>
      <c r="AB41" s="22">
        <f t="shared" si="27"/>
        <v>6.6</v>
      </c>
      <c r="AC41" s="22">
        <f t="shared" si="27"/>
        <v>6.6</v>
      </c>
      <c r="AD41" s="22">
        <f t="shared" si="27"/>
        <v>6.6</v>
      </c>
      <c r="AE41" s="22">
        <f t="shared" si="27"/>
        <v>6.6</v>
      </c>
      <c r="AF41" s="22">
        <f t="shared" si="27"/>
        <v>6.6</v>
      </c>
      <c r="AG41" s="22">
        <f t="shared" si="27"/>
        <v>6.6</v>
      </c>
      <c r="AH41" s="22">
        <f t="shared" si="27"/>
        <v>6.6</v>
      </c>
      <c r="AI41" s="22">
        <f t="shared" si="27"/>
        <v>6.6</v>
      </c>
      <c r="AJ41" s="22">
        <f t="shared" si="27"/>
        <v>6.6</v>
      </c>
      <c r="AK41" s="22">
        <f t="shared" si="27"/>
        <v>6.6</v>
      </c>
      <c r="AL41" s="22">
        <f t="shared" si="27"/>
        <v>6.6</v>
      </c>
      <c r="AM41" s="22">
        <f t="shared" si="27"/>
        <v>6.6</v>
      </c>
      <c r="AN41" s="22">
        <f t="shared" si="27"/>
        <v>6.6</v>
      </c>
      <c r="AO41" s="22">
        <f t="shared" si="27"/>
        <v>6.6</v>
      </c>
      <c r="AP41" s="22">
        <f t="shared" si="27"/>
        <v>6.6</v>
      </c>
      <c r="AQ41" s="22">
        <f t="shared" si="27"/>
        <v>6.6</v>
      </c>
    </row>
    <row r="42" spans="2:43" x14ac:dyDescent="0.25">
      <c r="B42" s="10" t="s">
        <v>268</v>
      </c>
      <c r="H42" s="22">
        <f t="shared" si="26"/>
        <v>0</v>
      </c>
      <c r="I42" s="22">
        <f t="shared" si="27"/>
        <v>0</v>
      </c>
      <c r="J42" s="22">
        <f t="shared" si="27"/>
        <v>0</v>
      </c>
      <c r="K42" s="22">
        <f t="shared" si="27"/>
        <v>0</v>
      </c>
      <c r="L42" s="22">
        <f t="shared" si="27"/>
        <v>0</v>
      </c>
      <c r="M42" s="22">
        <f t="shared" si="27"/>
        <v>0</v>
      </c>
      <c r="N42" s="22">
        <f t="shared" si="27"/>
        <v>0</v>
      </c>
      <c r="O42" s="22">
        <f t="shared" si="27"/>
        <v>0</v>
      </c>
      <c r="P42" s="22">
        <f t="shared" si="27"/>
        <v>0</v>
      </c>
      <c r="Q42" s="22">
        <f t="shared" si="27"/>
        <v>0</v>
      </c>
      <c r="R42" s="22">
        <f t="shared" si="27"/>
        <v>0</v>
      </c>
      <c r="S42" s="22">
        <f t="shared" si="27"/>
        <v>0</v>
      </c>
      <c r="T42" s="22">
        <f t="shared" si="27"/>
        <v>0</v>
      </c>
      <c r="U42" s="22">
        <f t="shared" si="27"/>
        <v>0</v>
      </c>
      <c r="V42" s="22">
        <f t="shared" si="27"/>
        <v>0</v>
      </c>
      <c r="W42" s="22">
        <f t="shared" si="27"/>
        <v>0</v>
      </c>
      <c r="X42" s="22">
        <f t="shared" si="27"/>
        <v>0</v>
      </c>
      <c r="Y42" s="22">
        <f t="shared" si="27"/>
        <v>0</v>
      </c>
      <c r="Z42" s="22">
        <f t="shared" si="27"/>
        <v>0</v>
      </c>
      <c r="AA42" s="22">
        <f t="shared" si="27"/>
        <v>0</v>
      </c>
      <c r="AB42" s="22">
        <f t="shared" si="27"/>
        <v>0</v>
      </c>
      <c r="AC42" s="22">
        <f t="shared" si="27"/>
        <v>0</v>
      </c>
      <c r="AD42" s="22">
        <f t="shared" si="27"/>
        <v>0</v>
      </c>
      <c r="AE42" s="22">
        <f t="shared" si="27"/>
        <v>0</v>
      </c>
      <c r="AF42" s="22">
        <f t="shared" si="27"/>
        <v>0</v>
      </c>
      <c r="AG42" s="22">
        <f t="shared" si="27"/>
        <v>0</v>
      </c>
      <c r="AH42" s="22">
        <f t="shared" si="27"/>
        <v>0</v>
      </c>
      <c r="AI42" s="22">
        <f t="shared" si="27"/>
        <v>0</v>
      </c>
      <c r="AJ42" s="22">
        <f t="shared" si="27"/>
        <v>0</v>
      </c>
      <c r="AK42" s="22">
        <f t="shared" si="27"/>
        <v>0</v>
      </c>
      <c r="AL42" s="22">
        <f t="shared" si="27"/>
        <v>0</v>
      </c>
      <c r="AM42" s="22">
        <f t="shared" si="27"/>
        <v>0</v>
      </c>
      <c r="AN42" s="22">
        <f t="shared" si="27"/>
        <v>0</v>
      </c>
      <c r="AO42" s="22">
        <f t="shared" si="27"/>
        <v>0</v>
      </c>
      <c r="AP42" s="22">
        <f t="shared" si="27"/>
        <v>0</v>
      </c>
      <c r="AQ42" s="22">
        <f t="shared" si="27"/>
        <v>0</v>
      </c>
    </row>
    <row r="43" spans="2:43" x14ac:dyDescent="0.25">
      <c r="B43" s="10" t="s">
        <v>275</v>
      </c>
      <c r="H43" s="22">
        <f t="shared" si="26"/>
        <v>4.4000000000000004</v>
      </c>
      <c r="I43" s="22">
        <f t="shared" si="27"/>
        <v>4.4000000000000004</v>
      </c>
      <c r="J43" s="22">
        <f t="shared" si="27"/>
        <v>4.4000000000000004</v>
      </c>
      <c r="K43" s="22">
        <f t="shared" si="27"/>
        <v>4.4000000000000004</v>
      </c>
      <c r="L43" s="22">
        <f t="shared" si="27"/>
        <v>4.4000000000000004</v>
      </c>
      <c r="M43" s="22">
        <f t="shared" si="27"/>
        <v>4.4000000000000004</v>
      </c>
      <c r="N43" s="22">
        <f t="shared" si="27"/>
        <v>4.4000000000000004</v>
      </c>
      <c r="O43" s="22">
        <f t="shared" si="27"/>
        <v>4.4000000000000004</v>
      </c>
      <c r="P43" s="22">
        <f t="shared" si="27"/>
        <v>4.4000000000000004</v>
      </c>
      <c r="Q43" s="22">
        <f t="shared" si="27"/>
        <v>4.4000000000000004</v>
      </c>
      <c r="R43" s="22">
        <f t="shared" si="27"/>
        <v>4.4000000000000004</v>
      </c>
      <c r="S43" s="22">
        <f t="shared" si="27"/>
        <v>4.4000000000000004</v>
      </c>
      <c r="T43" s="22">
        <f t="shared" si="27"/>
        <v>4.4000000000000004</v>
      </c>
      <c r="U43" s="22">
        <f t="shared" si="27"/>
        <v>4.4000000000000004</v>
      </c>
      <c r="V43" s="22">
        <f t="shared" si="27"/>
        <v>4.4000000000000004</v>
      </c>
      <c r="W43" s="22">
        <f t="shared" si="27"/>
        <v>4.4000000000000004</v>
      </c>
      <c r="X43" s="22">
        <f t="shared" si="27"/>
        <v>4.4000000000000004</v>
      </c>
      <c r="Y43" s="22">
        <f t="shared" si="27"/>
        <v>4.4000000000000004</v>
      </c>
      <c r="Z43" s="22">
        <f t="shared" si="27"/>
        <v>4.4000000000000004</v>
      </c>
      <c r="AA43" s="22">
        <f t="shared" si="27"/>
        <v>4.4000000000000004</v>
      </c>
      <c r="AB43" s="22">
        <f t="shared" si="27"/>
        <v>4.4000000000000004</v>
      </c>
      <c r="AC43" s="22">
        <f t="shared" si="27"/>
        <v>4.4000000000000004</v>
      </c>
      <c r="AD43" s="22">
        <f t="shared" si="27"/>
        <v>4.4000000000000004</v>
      </c>
      <c r="AE43" s="22">
        <f t="shared" si="27"/>
        <v>4.4000000000000004</v>
      </c>
      <c r="AF43" s="22">
        <f t="shared" si="27"/>
        <v>4.4000000000000004</v>
      </c>
      <c r="AG43" s="22">
        <f t="shared" si="27"/>
        <v>4.4000000000000004</v>
      </c>
      <c r="AH43" s="22">
        <f t="shared" si="27"/>
        <v>4.4000000000000004</v>
      </c>
      <c r="AI43" s="22">
        <f t="shared" si="27"/>
        <v>4.4000000000000004</v>
      </c>
      <c r="AJ43" s="22">
        <f t="shared" si="27"/>
        <v>4.4000000000000004</v>
      </c>
      <c r="AK43" s="22">
        <f t="shared" si="27"/>
        <v>4.4000000000000004</v>
      </c>
      <c r="AL43" s="22">
        <f t="shared" si="27"/>
        <v>4.4000000000000004</v>
      </c>
      <c r="AM43" s="22">
        <f t="shared" si="27"/>
        <v>4.4000000000000004</v>
      </c>
      <c r="AN43" s="22">
        <f t="shared" si="27"/>
        <v>4.4000000000000004</v>
      </c>
      <c r="AO43" s="22">
        <f t="shared" si="27"/>
        <v>4.4000000000000004</v>
      </c>
      <c r="AP43" s="22">
        <f t="shared" si="27"/>
        <v>4.4000000000000004</v>
      </c>
      <c r="AQ43" s="22">
        <f t="shared" si="27"/>
        <v>4.4000000000000004</v>
      </c>
    </row>
    <row r="44" spans="2:43" x14ac:dyDescent="0.25">
      <c r="B44" s="10" t="s">
        <v>276</v>
      </c>
      <c r="H44" s="22">
        <f t="shared" si="26"/>
        <v>0</v>
      </c>
      <c r="I44" s="22">
        <f t="shared" si="27"/>
        <v>0</v>
      </c>
      <c r="J44" s="22">
        <f t="shared" si="27"/>
        <v>0</v>
      </c>
      <c r="K44" s="22">
        <f t="shared" si="27"/>
        <v>0</v>
      </c>
      <c r="L44" s="22">
        <f t="shared" si="27"/>
        <v>0</v>
      </c>
      <c r="M44" s="22">
        <f t="shared" si="27"/>
        <v>0</v>
      </c>
      <c r="N44" s="22">
        <f t="shared" si="27"/>
        <v>0</v>
      </c>
      <c r="O44" s="22">
        <f t="shared" si="27"/>
        <v>0</v>
      </c>
      <c r="P44" s="22">
        <f t="shared" si="27"/>
        <v>0</v>
      </c>
      <c r="Q44" s="22">
        <f t="shared" si="27"/>
        <v>0</v>
      </c>
      <c r="R44" s="22">
        <f t="shared" si="27"/>
        <v>0</v>
      </c>
      <c r="S44" s="22">
        <f t="shared" si="27"/>
        <v>0</v>
      </c>
      <c r="T44" s="22">
        <f t="shared" si="27"/>
        <v>0</v>
      </c>
      <c r="U44" s="22">
        <f t="shared" si="27"/>
        <v>0</v>
      </c>
      <c r="V44" s="22">
        <f t="shared" si="27"/>
        <v>0</v>
      </c>
      <c r="W44" s="22">
        <f t="shared" si="27"/>
        <v>0</v>
      </c>
      <c r="X44" s="22">
        <f t="shared" si="27"/>
        <v>0</v>
      </c>
      <c r="Y44" s="22">
        <f t="shared" si="27"/>
        <v>0</v>
      </c>
      <c r="Z44" s="22">
        <f t="shared" si="27"/>
        <v>0</v>
      </c>
      <c r="AA44" s="22">
        <f t="shared" si="27"/>
        <v>0</v>
      </c>
      <c r="AB44" s="22">
        <f t="shared" si="27"/>
        <v>0</v>
      </c>
      <c r="AC44" s="22">
        <f t="shared" si="27"/>
        <v>0</v>
      </c>
      <c r="AD44" s="22">
        <f t="shared" si="27"/>
        <v>0</v>
      </c>
      <c r="AE44" s="22">
        <f t="shared" si="27"/>
        <v>0</v>
      </c>
      <c r="AF44" s="22">
        <f t="shared" si="27"/>
        <v>0</v>
      </c>
      <c r="AG44" s="22">
        <f t="shared" si="27"/>
        <v>0</v>
      </c>
      <c r="AH44" s="22">
        <f t="shared" si="27"/>
        <v>0</v>
      </c>
      <c r="AI44" s="22">
        <f t="shared" si="27"/>
        <v>0</v>
      </c>
      <c r="AJ44" s="22">
        <f t="shared" si="27"/>
        <v>0</v>
      </c>
      <c r="AK44" s="22">
        <f t="shared" si="27"/>
        <v>0</v>
      </c>
      <c r="AL44" s="22">
        <f t="shared" si="27"/>
        <v>0</v>
      </c>
      <c r="AM44" s="22">
        <f t="shared" si="27"/>
        <v>0</v>
      </c>
      <c r="AN44" s="22">
        <f t="shared" si="27"/>
        <v>0</v>
      </c>
      <c r="AO44" s="22">
        <f t="shared" si="27"/>
        <v>0</v>
      </c>
      <c r="AP44" s="22">
        <f t="shared" si="27"/>
        <v>0</v>
      </c>
      <c r="AQ44" s="22">
        <f t="shared" si="27"/>
        <v>0</v>
      </c>
    </row>
    <row r="45" spans="2:43" x14ac:dyDescent="0.25">
      <c r="B45" s="10" t="s">
        <v>277</v>
      </c>
      <c r="H45" s="22">
        <f t="shared" si="26"/>
        <v>33</v>
      </c>
      <c r="I45" s="22">
        <f t="shared" si="27"/>
        <v>33</v>
      </c>
      <c r="J45" s="22">
        <f t="shared" si="27"/>
        <v>33</v>
      </c>
      <c r="K45" s="22">
        <f t="shared" si="27"/>
        <v>33</v>
      </c>
      <c r="L45" s="22">
        <f t="shared" si="27"/>
        <v>33</v>
      </c>
      <c r="M45" s="22">
        <f t="shared" si="27"/>
        <v>33</v>
      </c>
      <c r="N45" s="22">
        <f t="shared" si="27"/>
        <v>33</v>
      </c>
      <c r="O45" s="22">
        <f t="shared" si="27"/>
        <v>33</v>
      </c>
      <c r="P45" s="22">
        <f t="shared" si="27"/>
        <v>33</v>
      </c>
      <c r="Q45" s="22">
        <f t="shared" si="27"/>
        <v>33</v>
      </c>
      <c r="R45" s="22">
        <f t="shared" si="27"/>
        <v>33</v>
      </c>
      <c r="S45" s="22">
        <f t="shared" si="27"/>
        <v>33</v>
      </c>
      <c r="T45" s="22">
        <f t="shared" si="27"/>
        <v>33</v>
      </c>
      <c r="U45" s="22">
        <f t="shared" si="27"/>
        <v>33</v>
      </c>
      <c r="V45" s="22">
        <f t="shared" si="27"/>
        <v>33</v>
      </c>
      <c r="W45" s="22">
        <f t="shared" si="27"/>
        <v>33</v>
      </c>
      <c r="X45" s="22">
        <f t="shared" si="27"/>
        <v>33</v>
      </c>
      <c r="Y45" s="22">
        <f t="shared" si="27"/>
        <v>33</v>
      </c>
      <c r="Z45" s="22">
        <f t="shared" si="27"/>
        <v>33</v>
      </c>
      <c r="AA45" s="22">
        <f t="shared" si="27"/>
        <v>33</v>
      </c>
      <c r="AB45" s="22">
        <f t="shared" si="27"/>
        <v>33</v>
      </c>
      <c r="AC45" s="22">
        <f t="shared" si="27"/>
        <v>33</v>
      </c>
      <c r="AD45" s="22">
        <f t="shared" si="27"/>
        <v>33</v>
      </c>
      <c r="AE45" s="22">
        <f t="shared" si="27"/>
        <v>33</v>
      </c>
      <c r="AF45" s="22">
        <f t="shared" si="27"/>
        <v>33</v>
      </c>
      <c r="AG45" s="22">
        <f t="shared" si="27"/>
        <v>33</v>
      </c>
      <c r="AH45" s="22">
        <f t="shared" si="27"/>
        <v>33</v>
      </c>
      <c r="AI45" s="22">
        <f t="shared" si="27"/>
        <v>33</v>
      </c>
      <c r="AJ45" s="22">
        <f t="shared" si="27"/>
        <v>33</v>
      </c>
      <c r="AK45" s="22">
        <f t="shared" si="27"/>
        <v>33</v>
      </c>
      <c r="AL45" s="22">
        <f t="shared" si="27"/>
        <v>33</v>
      </c>
      <c r="AM45" s="22">
        <f t="shared" si="27"/>
        <v>33</v>
      </c>
      <c r="AN45" s="22">
        <f t="shared" si="27"/>
        <v>33</v>
      </c>
      <c r="AO45" s="22">
        <f t="shared" si="27"/>
        <v>33</v>
      </c>
      <c r="AP45" s="22">
        <f t="shared" si="27"/>
        <v>33</v>
      </c>
      <c r="AQ45" s="22">
        <f t="shared" si="27"/>
        <v>33</v>
      </c>
    </row>
    <row r="46" spans="2:43" x14ac:dyDescent="0.25">
      <c r="B46" s="10" t="s">
        <v>278</v>
      </c>
      <c r="H46" s="22">
        <f t="shared" si="26"/>
        <v>0</v>
      </c>
      <c r="I46" s="22">
        <f t="shared" ref="I46:AQ53" si="28">I19*$E19</f>
        <v>0</v>
      </c>
      <c r="J46" s="22">
        <f t="shared" si="28"/>
        <v>0</v>
      </c>
      <c r="K46" s="22">
        <f t="shared" si="28"/>
        <v>0</v>
      </c>
      <c r="L46" s="22">
        <f t="shared" si="28"/>
        <v>0</v>
      </c>
      <c r="M46" s="22">
        <f t="shared" si="28"/>
        <v>0</v>
      </c>
      <c r="N46" s="22">
        <f t="shared" si="28"/>
        <v>0</v>
      </c>
      <c r="O46" s="22">
        <f t="shared" si="28"/>
        <v>0</v>
      </c>
      <c r="P46" s="22">
        <f t="shared" si="28"/>
        <v>0</v>
      </c>
      <c r="Q46" s="22">
        <f t="shared" si="28"/>
        <v>0</v>
      </c>
      <c r="R46" s="22">
        <f t="shared" si="28"/>
        <v>0</v>
      </c>
      <c r="S46" s="22">
        <f t="shared" si="28"/>
        <v>0</v>
      </c>
      <c r="T46" s="22">
        <f t="shared" si="28"/>
        <v>0</v>
      </c>
      <c r="U46" s="22">
        <f t="shared" si="28"/>
        <v>0</v>
      </c>
      <c r="V46" s="22">
        <f t="shared" si="28"/>
        <v>0</v>
      </c>
      <c r="W46" s="22">
        <f t="shared" si="28"/>
        <v>0</v>
      </c>
      <c r="X46" s="22">
        <f t="shared" si="28"/>
        <v>0</v>
      </c>
      <c r="Y46" s="22">
        <f t="shared" si="28"/>
        <v>0</v>
      </c>
      <c r="Z46" s="22">
        <f t="shared" si="28"/>
        <v>0</v>
      </c>
      <c r="AA46" s="22">
        <f t="shared" si="28"/>
        <v>0</v>
      </c>
      <c r="AB46" s="22">
        <f t="shared" si="28"/>
        <v>0</v>
      </c>
      <c r="AC46" s="22">
        <f t="shared" si="28"/>
        <v>0</v>
      </c>
      <c r="AD46" s="22">
        <f t="shared" si="28"/>
        <v>0</v>
      </c>
      <c r="AE46" s="22">
        <f t="shared" si="28"/>
        <v>0</v>
      </c>
      <c r="AF46" s="22">
        <f t="shared" si="28"/>
        <v>0</v>
      </c>
      <c r="AG46" s="22">
        <f t="shared" si="28"/>
        <v>0</v>
      </c>
      <c r="AH46" s="22">
        <f t="shared" si="28"/>
        <v>0</v>
      </c>
      <c r="AI46" s="22">
        <f t="shared" si="28"/>
        <v>0</v>
      </c>
      <c r="AJ46" s="22">
        <f t="shared" si="28"/>
        <v>0</v>
      </c>
      <c r="AK46" s="22">
        <f t="shared" si="28"/>
        <v>0</v>
      </c>
      <c r="AL46" s="22">
        <f t="shared" si="28"/>
        <v>0</v>
      </c>
      <c r="AM46" s="22">
        <f t="shared" si="28"/>
        <v>0</v>
      </c>
      <c r="AN46" s="22">
        <f t="shared" si="28"/>
        <v>0</v>
      </c>
      <c r="AO46" s="22">
        <f t="shared" si="28"/>
        <v>0</v>
      </c>
      <c r="AP46" s="22">
        <f t="shared" si="28"/>
        <v>0</v>
      </c>
      <c r="AQ46" s="22">
        <f t="shared" si="28"/>
        <v>0</v>
      </c>
    </row>
    <row r="47" spans="2:43" x14ac:dyDescent="0.25">
      <c r="B47" s="10" t="s">
        <v>279</v>
      </c>
      <c r="H47" s="22">
        <f t="shared" si="26"/>
        <v>2.2000000000000002</v>
      </c>
      <c r="I47" s="22">
        <f t="shared" si="28"/>
        <v>2.2000000000000002</v>
      </c>
      <c r="J47" s="22">
        <f t="shared" si="28"/>
        <v>2.2000000000000002</v>
      </c>
      <c r="K47" s="22">
        <f t="shared" si="28"/>
        <v>2.2000000000000002</v>
      </c>
      <c r="L47" s="22">
        <f t="shared" si="28"/>
        <v>2.2000000000000002</v>
      </c>
      <c r="M47" s="22">
        <f t="shared" si="28"/>
        <v>2.2000000000000002</v>
      </c>
      <c r="N47" s="22">
        <f t="shared" si="28"/>
        <v>2.2000000000000002</v>
      </c>
      <c r="O47" s="22">
        <f t="shared" si="28"/>
        <v>2.2000000000000002</v>
      </c>
      <c r="P47" s="22">
        <f t="shared" si="28"/>
        <v>2.2000000000000002</v>
      </c>
      <c r="Q47" s="22">
        <f t="shared" si="28"/>
        <v>2.2000000000000002</v>
      </c>
      <c r="R47" s="22">
        <f t="shared" si="28"/>
        <v>2.2000000000000002</v>
      </c>
      <c r="S47" s="22">
        <f t="shared" si="28"/>
        <v>2.2000000000000002</v>
      </c>
      <c r="T47" s="22">
        <f t="shared" si="28"/>
        <v>2.2000000000000002</v>
      </c>
      <c r="U47" s="22">
        <f t="shared" si="28"/>
        <v>2.2000000000000002</v>
      </c>
      <c r="V47" s="22">
        <f t="shared" si="28"/>
        <v>2.2000000000000002</v>
      </c>
      <c r="W47" s="22">
        <f t="shared" si="28"/>
        <v>2.2000000000000002</v>
      </c>
      <c r="X47" s="22">
        <f t="shared" si="28"/>
        <v>2.2000000000000002</v>
      </c>
      <c r="Y47" s="22">
        <f t="shared" si="28"/>
        <v>2.2000000000000002</v>
      </c>
      <c r="Z47" s="22">
        <f t="shared" si="28"/>
        <v>2.2000000000000002</v>
      </c>
      <c r="AA47" s="22">
        <f t="shared" si="28"/>
        <v>2.2000000000000002</v>
      </c>
      <c r="AB47" s="22">
        <f t="shared" si="28"/>
        <v>2.2000000000000002</v>
      </c>
      <c r="AC47" s="22">
        <f t="shared" si="28"/>
        <v>2.2000000000000002</v>
      </c>
      <c r="AD47" s="22">
        <f t="shared" si="28"/>
        <v>2.2000000000000002</v>
      </c>
      <c r="AE47" s="22">
        <f t="shared" si="28"/>
        <v>2.2000000000000002</v>
      </c>
      <c r="AF47" s="22">
        <f t="shared" si="28"/>
        <v>2.2000000000000002</v>
      </c>
      <c r="AG47" s="22">
        <f t="shared" si="28"/>
        <v>2.2000000000000002</v>
      </c>
      <c r="AH47" s="22">
        <f t="shared" si="28"/>
        <v>2.2000000000000002</v>
      </c>
      <c r="AI47" s="22">
        <f t="shared" si="28"/>
        <v>2.2000000000000002</v>
      </c>
      <c r="AJ47" s="22">
        <f t="shared" si="28"/>
        <v>2.2000000000000002</v>
      </c>
      <c r="AK47" s="22">
        <f t="shared" si="28"/>
        <v>2.2000000000000002</v>
      </c>
      <c r="AL47" s="22">
        <f t="shared" si="28"/>
        <v>2.2000000000000002</v>
      </c>
      <c r="AM47" s="22">
        <f t="shared" si="28"/>
        <v>2.2000000000000002</v>
      </c>
      <c r="AN47" s="22">
        <f t="shared" si="28"/>
        <v>2.2000000000000002</v>
      </c>
      <c r="AO47" s="22">
        <f t="shared" si="28"/>
        <v>2.2000000000000002</v>
      </c>
      <c r="AP47" s="22">
        <f t="shared" si="28"/>
        <v>2.2000000000000002</v>
      </c>
      <c r="AQ47" s="22">
        <f t="shared" si="28"/>
        <v>2.2000000000000002</v>
      </c>
    </row>
    <row r="48" spans="2:43" x14ac:dyDescent="0.25">
      <c r="B48" s="10" t="s">
        <v>280</v>
      </c>
      <c r="H48" s="22">
        <f t="shared" si="26"/>
        <v>0</v>
      </c>
      <c r="I48" s="22">
        <f t="shared" si="28"/>
        <v>0</v>
      </c>
      <c r="J48" s="22">
        <f t="shared" si="28"/>
        <v>0</v>
      </c>
      <c r="K48" s="22">
        <f t="shared" si="28"/>
        <v>0</v>
      </c>
      <c r="L48" s="22">
        <f t="shared" si="28"/>
        <v>0</v>
      </c>
      <c r="M48" s="22">
        <f t="shared" si="28"/>
        <v>0</v>
      </c>
      <c r="N48" s="22">
        <f t="shared" si="28"/>
        <v>0</v>
      </c>
      <c r="O48" s="22">
        <f t="shared" si="28"/>
        <v>0</v>
      </c>
      <c r="P48" s="22">
        <f t="shared" si="28"/>
        <v>0</v>
      </c>
      <c r="Q48" s="22">
        <f t="shared" si="28"/>
        <v>0</v>
      </c>
      <c r="R48" s="22">
        <f t="shared" si="28"/>
        <v>0</v>
      </c>
      <c r="S48" s="22">
        <f t="shared" si="28"/>
        <v>0</v>
      </c>
      <c r="T48" s="22">
        <f t="shared" si="28"/>
        <v>0</v>
      </c>
      <c r="U48" s="22">
        <f t="shared" si="28"/>
        <v>0</v>
      </c>
      <c r="V48" s="22">
        <f t="shared" si="28"/>
        <v>0</v>
      </c>
      <c r="W48" s="22">
        <f t="shared" si="28"/>
        <v>0</v>
      </c>
      <c r="X48" s="22">
        <f t="shared" si="28"/>
        <v>0</v>
      </c>
      <c r="Y48" s="22">
        <f t="shared" si="28"/>
        <v>0</v>
      </c>
      <c r="Z48" s="22">
        <f t="shared" si="28"/>
        <v>0</v>
      </c>
      <c r="AA48" s="22">
        <f t="shared" si="28"/>
        <v>0</v>
      </c>
      <c r="AB48" s="22">
        <f t="shared" si="28"/>
        <v>0</v>
      </c>
      <c r="AC48" s="22">
        <f t="shared" si="28"/>
        <v>0</v>
      </c>
      <c r="AD48" s="22">
        <f t="shared" si="28"/>
        <v>0</v>
      </c>
      <c r="AE48" s="22">
        <f t="shared" si="28"/>
        <v>0</v>
      </c>
      <c r="AF48" s="22">
        <f t="shared" si="28"/>
        <v>0</v>
      </c>
      <c r="AG48" s="22">
        <f t="shared" si="28"/>
        <v>0</v>
      </c>
      <c r="AH48" s="22">
        <f t="shared" si="28"/>
        <v>0</v>
      </c>
      <c r="AI48" s="22">
        <f t="shared" si="28"/>
        <v>0</v>
      </c>
      <c r="AJ48" s="22">
        <f t="shared" si="28"/>
        <v>0</v>
      </c>
      <c r="AK48" s="22">
        <f t="shared" si="28"/>
        <v>0</v>
      </c>
      <c r="AL48" s="22">
        <f t="shared" si="28"/>
        <v>0</v>
      </c>
      <c r="AM48" s="22">
        <f t="shared" si="28"/>
        <v>0</v>
      </c>
      <c r="AN48" s="22">
        <f t="shared" si="28"/>
        <v>0</v>
      </c>
      <c r="AO48" s="22">
        <f t="shared" si="28"/>
        <v>0</v>
      </c>
      <c r="AP48" s="22">
        <f t="shared" si="28"/>
        <v>0</v>
      </c>
      <c r="AQ48" s="22">
        <f t="shared" si="28"/>
        <v>0</v>
      </c>
    </row>
    <row r="49" spans="2:43" x14ac:dyDescent="0.25">
      <c r="B49" s="10" t="s">
        <v>281</v>
      </c>
      <c r="H49" s="22">
        <f t="shared" si="26"/>
        <v>0</v>
      </c>
      <c r="I49" s="22">
        <f t="shared" si="28"/>
        <v>0</v>
      </c>
      <c r="J49" s="22">
        <f t="shared" si="28"/>
        <v>0</v>
      </c>
      <c r="K49" s="22">
        <f t="shared" si="28"/>
        <v>0</v>
      </c>
      <c r="L49" s="22">
        <f t="shared" si="28"/>
        <v>0</v>
      </c>
      <c r="M49" s="22">
        <f t="shared" si="28"/>
        <v>0</v>
      </c>
      <c r="N49" s="22">
        <f t="shared" si="28"/>
        <v>0</v>
      </c>
      <c r="O49" s="22">
        <f t="shared" si="28"/>
        <v>0</v>
      </c>
      <c r="P49" s="22">
        <f t="shared" si="28"/>
        <v>0</v>
      </c>
      <c r="Q49" s="22">
        <f t="shared" si="28"/>
        <v>0</v>
      </c>
      <c r="R49" s="22">
        <f t="shared" si="28"/>
        <v>0</v>
      </c>
      <c r="S49" s="22">
        <f t="shared" si="28"/>
        <v>0</v>
      </c>
      <c r="T49" s="22">
        <f t="shared" si="28"/>
        <v>0</v>
      </c>
      <c r="U49" s="22">
        <f t="shared" si="28"/>
        <v>0</v>
      </c>
      <c r="V49" s="22">
        <f t="shared" si="28"/>
        <v>0</v>
      </c>
      <c r="W49" s="22">
        <f t="shared" si="28"/>
        <v>0</v>
      </c>
      <c r="X49" s="22">
        <f t="shared" si="28"/>
        <v>0</v>
      </c>
      <c r="Y49" s="22">
        <f t="shared" si="28"/>
        <v>0</v>
      </c>
      <c r="Z49" s="22">
        <f t="shared" si="28"/>
        <v>0</v>
      </c>
      <c r="AA49" s="22">
        <f t="shared" si="28"/>
        <v>0</v>
      </c>
      <c r="AB49" s="22">
        <f t="shared" si="28"/>
        <v>0</v>
      </c>
      <c r="AC49" s="22">
        <f t="shared" si="28"/>
        <v>0</v>
      </c>
      <c r="AD49" s="22">
        <f t="shared" si="28"/>
        <v>0</v>
      </c>
      <c r="AE49" s="22">
        <f t="shared" si="28"/>
        <v>0</v>
      </c>
      <c r="AF49" s="22">
        <f t="shared" si="28"/>
        <v>0</v>
      </c>
      <c r="AG49" s="22">
        <f t="shared" si="28"/>
        <v>0</v>
      </c>
      <c r="AH49" s="22">
        <f t="shared" si="28"/>
        <v>0</v>
      </c>
      <c r="AI49" s="22">
        <f t="shared" si="28"/>
        <v>0</v>
      </c>
      <c r="AJ49" s="22">
        <f t="shared" si="28"/>
        <v>0</v>
      </c>
      <c r="AK49" s="22">
        <f t="shared" si="28"/>
        <v>0</v>
      </c>
      <c r="AL49" s="22">
        <f t="shared" si="28"/>
        <v>0</v>
      </c>
      <c r="AM49" s="22">
        <f t="shared" si="28"/>
        <v>0</v>
      </c>
      <c r="AN49" s="22">
        <f t="shared" si="28"/>
        <v>0</v>
      </c>
      <c r="AO49" s="22">
        <f t="shared" si="28"/>
        <v>0</v>
      </c>
      <c r="AP49" s="22">
        <f t="shared" si="28"/>
        <v>0</v>
      </c>
      <c r="AQ49" s="22">
        <f t="shared" si="28"/>
        <v>0</v>
      </c>
    </row>
    <row r="50" spans="2:43" x14ac:dyDescent="0.25">
      <c r="B50" s="10" t="s">
        <v>282</v>
      </c>
      <c r="H50" s="22">
        <f t="shared" si="26"/>
        <v>0</v>
      </c>
      <c r="I50" s="22">
        <f t="shared" si="28"/>
        <v>0</v>
      </c>
      <c r="J50" s="22">
        <f t="shared" si="28"/>
        <v>0</v>
      </c>
      <c r="K50" s="22">
        <f t="shared" si="28"/>
        <v>0</v>
      </c>
      <c r="L50" s="22">
        <f t="shared" si="28"/>
        <v>0</v>
      </c>
      <c r="M50" s="22">
        <f t="shared" si="28"/>
        <v>0</v>
      </c>
      <c r="N50" s="22">
        <f t="shared" si="28"/>
        <v>0</v>
      </c>
      <c r="O50" s="22">
        <f t="shared" si="28"/>
        <v>0</v>
      </c>
      <c r="P50" s="22">
        <f t="shared" si="28"/>
        <v>0</v>
      </c>
      <c r="Q50" s="22">
        <f t="shared" si="28"/>
        <v>0</v>
      </c>
      <c r="R50" s="22">
        <f t="shared" si="28"/>
        <v>0</v>
      </c>
      <c r="S50" s="22">
        <f t="shared" si="28"/>
        <v>0</v>
      </c>
      <c r="T50" s="22">
        <f t="shared" si="28"/>
        <v>0</v>
      </c>
      <c r="U50" s="22">
        <f t="shared" si="28"/>
        <v>0</v>
      </c>
      <c r="V50" s="22">
        <f t="shared" si="28"/>
        <v>0</v>
      </c>
      <c r="W50" s="22">
        <f t="shared" si="28"/>
        <v>0</v>
      </c>
      <c r="X50" s="22">
        <f t="shared" si="28"/>
        <v>0</v>
      </c>
      <c r="Y50" s="22">
        <f t="shared" si="28"/>
        <v>0</v>
      </c>
      <c r="Z50" s="22">
        <f t="shared" si="28"/>
        <v>0</v>
      </c>
      <c r="AA50" s="22">
        <f t="shared" si="28"/>
        <v>0</v>
      </c>
      <c r="AB50" s="22">
        <f t="shared" si="28"/>
        <v>0</v>
      </c>
      <c r="AC50" s="22">
        <f t="shared" si="28"/>
        <v>0</v>
      </c>
      <c r="AD50" s="22">
        <f t="shared" si="28"/>
        <v>0</v>
      </c>
      <c r="AE50" s="22">
        <f t="shared" si="28"/>
        <v>0</v>
      </c>
      <c r="AF50" s="22">
        <f t="shared" si="28"/>
        <v>0</v>
      </c>
      <c r="AG50" s="22">
        <f t="shared" si="28"/>
        <v>0</v>
      </c>
      <c r="AH50" s="22">
        <f t="shared" si="28"/>
        <v>0</v>
      </c>
      <c r="AI50" s="22">
        <f t="shared" si="28"/>
        <v>0</v>
      </c>
      <c r="AJ50" s="22">
        <f t="shared" si="28"/>
        <v>0</v>
      </c>
      <c r="AK50" s="22">
        <f t="shared" si="28"/>
        <v>0</v>
      </c>
      <c r="AL50" s="22">
        <f t="shared" si="28"/>
        <v>0</v>
      </c>
      <c r="AM50" s="22">
        <f t="shared" si="28"/>
        <v>0</v>
      </c>
      <c r="AN50" s="22">
        <f t="shared" si="28"/>
        <v>0</v>
      </c>
      <c r="AO50" s="22">
        <f t="shared" si="28"/>
        <v>0</v>
      </c>
      <c r="AP50" s="22">
        <f t="shared" si="28"/>
        <v>0</v>
      </c>
      <c r="AQ50" s="22">
        <f t="shared" si="28"/>
        <v>0</v>
      </c>
    </row>
    <row r="51" spans="2:43" x14ac:dyDescent="0.25">
      <c r="B51" s="10" t="s">
        <v>283</v>
      </c>
      <c r="H51" s="22">
        <f t="shared" si="26"/>
        <v>22</v>
      </c>
      <c r="I51" s="22">
        <f t="shared" si="28"/>
        <v>22</v>
      </c>
      <c r="J51" s="22">
        <f t="shared" si="28"/>
        <v>22</v>
      </c>
      <c r="K51" s="22">
        <f t="shared" si="28"/>
        <v>22</v>
      </c>
      <c r="L51" s="22">
        <f t="shared" si="28"/>
        <v>22</v>
      </c>
      <c r="M51" s="22">
        <f t="shared" si="28"/>
        <v>22</v>
      </c>
      <c r="N51" s="22">
        <f t="shared" si="28"/>
        <v>22</v>
      </c>
      <c r="O51" s="22">
        <f t="shared" si="28"/>
        <v>22</v>
      </c>
      <c r="P51" s="22">
        <f t="shared" si="28"/>
        <v>22</v>
      </c>
      <c r="Q51" s="22">
        <f t="shared" si="28"/>
        <v>22</v>
      </c>
      <c r="R51" s="22">
        <f t="shared" si="28"/>
        <v>22</v>
      </c>
      <c r="S51" s="22">
        <f t="shared" si="28"/>
        <v>22</v>
      </c>
      <c r="T51" s="22">
        <f t="shared" si="28"/>
        <v>22</v>
      </c>
      <c r="U51" s="22">
        <f t="shared" si="28"/>
        <v>22</v>
      </c>
      <c r="V51" s="22">
        <f t="shared" si="28"/>
        <v>22</v>
      </c>
      <c r="W51" s="22">
        <f t="shared" si="28"/>
        <v>22</v>
      </c>
      <c r="X51" s="22">
        <f t="shared" si="28"/>
        <v>22</v>
      </c>
      <c r="Y51" s="22">
        <f t="shared" si="28"/>
        <v>22</v>
      </c>
      <c r="Z51" s="22">
        <f t="shared" si="28"/>
        <v>22</v>
      </c>
      <c r="AA51" s="22">
        <f t="shared" si="28"/>
        <v>22</v>
      </c>
      <c r="AB51" s="22">
        <f t="shared" si="28"/>
        <v>22</v>
      </c>
      <c r="AC51" s="22">
        <f t="shared" si="28"/>
        <v>22</v>
      </c>
      <c r="AD51" s="22">
        <f t="shared" si="28"/>
        <v>22</v>
      </c>
      <c r="AE51" s="22">
        <f t="shared" si="28"/>
        <v>22</v>
      </c>
      <c r="AF51" s="22">
        <f t="shared" si="28"/>
        <v>22</v>
      </c>
      <c r="AG51" s="22">
        <f t="shared" si="28"/>
        <v>22</v>
      </c>
      <c r="AH51" s="22">
        <f t="shared" si="28"/>
        <v>22</v>
      </c>
      <c r="AI51" s="22">
        <f t="shared" si="28"/>
        <v>22</v>
      </c>
      <c r="AJ51" s="22">
        <f t="shared" si="28"/>
        <v>22</v>
      </c>
      <c r="AK51" s="22">
        <f t="shared" si="28"/>
        <v>22</v>
      </c>
      <c r="AL51" s="22">
        <f t="shared" si="28"/>
        <v>22</v>
      </c>
      <c r="AM51" s="22">
        <f t="shared" si="28"/>
        <v>22</v>
      </c>
      <c r="AN51" s="22">
        <f t="shared" si="28"/>
        <v>22</v>
      </c>
      <c r="AO51" s="22">
        <f t="shared" si="28"/>
        <v>22</v>
      </c>
      <c r="AP51" s="22">
        <f t="shared" si="28"/>
        <v>22</v>
      </c>
      <c r="AQ51" s="22">
        <f t="shared" si="28"/>
        <v>22</v>
      </c>
    </row>
    <row r="52" spans="2:43" x14ac:dyDescent="0.25">
      <c r="B52" s="10" t="s">
        <v>284</v>
      </c>
      <c r="H52" s="22">
        <f t="shared" si="26"/>
        <v>6.6</v>
      </c>
      <c r="I52" s="22">
        <f t="shared" si="28"/>
        <v>6.6</v>
      </c>
      <c r="J52" s="22">
        <f t="shared" si="28"/>
        <v>6.6</v>
      </c>
      <c r="K52" s="22">
        <f t="shared" si="28"/>
        <v>6.6</v>
      </c>
      <c r="L52" s="22">
        <f t="shared" si="28"/>
        <v>6.6</v>
      </c>
      <c r="M52" s="22">
        <f t="shared" si="28"/>
        <v>6.6</v>
      </c>
      <c r="N52" s="22">
        <f t="shared" si="28"/>
        <v>6.6</v>
      </c>
      <c r="O52" s="22">
        <f t="shared" si="28"/>
        <v>6.6</v>
      </c>
      <c r="P52" s="22">
        <f t="shared" si="28"/>
        <v>6.6</v>
      </c>
      <c r="Q52" s="22">
        <f t="shared" si="28"/>
        <v>6.6</v>
      </c>
      <c r="R52" s="22">
        <f t="shared" si="28"/>
        <v>6.6</v>
      </c>
      <c r="S52" s="22">
        <f t="shared" si="28"/>
        <v>6.6</v>
      </c>
      <c r="T52" s="22">
        <f t="shared" si="28"/>
        <v>6.6</v>
      </c>
      <c r="U52" s="22">
        <f t="shared" si="28"/>
        <v>6.6</v>
      </c>
      <c r="V52" s="22">
        <f t="shared" si="28"/>
        <v>6.6</v>
      </c>
      <c r="W52" s="22">
        <f t="shared" si="28"/>
        <v>6.6</v>
      </c>
      <c r="X52" s="22">
        <f t="shared" si="28"/>
        <v>6.6</v>
      </c>
      <c r="Y52" s="22">
        <f t="shared" si="28"/>
        <v>6.6</v>
      </c>
      <c r="Z52" s="22">
        <f t="shared" si="28"/>
        <v>6.6</v>
      </c>
      <c r="AA52" s="22">
        <f t="shared" si="28"/>
        <v>6.6</v>
      </c>
      <c r="AB52" s="22">
        <f t="shared" si="28"/>
        <v>6.6</v>
      </c>
      <c r="AC52" s="22">
        <f t="shared" si="28"/>
        <v>6.6</v>
      </c>
      <c r="AD52" s="22">
        <f t="shared" si="28"/>
        <v>6.6</v>
      </c>
      <c r="AE52" s="22">
        <f t="shared" si="28"/>
        <v>6.6</v>
      </c>
      <c r="AF52" s="22">
        <f t="shared" si="28"/>
        <v>6.6</v>
      </c>
      <c r="AG52" s="22">
        <f t="shared" si="28"/>
        <v>6.6</v>
      </c>
      <c r="AH52" s="22">
        <f t="shared" si="28"/>
        <v>6.6</v>
      </c>
      <c r="AI52" s="22">
        <f t="shared" si="28"/>
        <v>6.6</v>
      </c>
      <c r="AJ52" s="22">
        <f t="shared" si="28"/>
        <v>6.6</v>
      </c>
      <c r="AK52" s="22">
        <f t="shared" si="28"/>
        <v>6.6</v>
      </c>
      <c r="AL52" s="22">
        <f t="shared" si="28"/>
        <v>6.6</v>
      </c>
      <c r="AM52" s="22">
        <f t="shared" si="28"/>
        <v>6.6</v>
      </c>
      <c r="AN52" s="22">
        <f t="shared" si="28"/>
        <v>6.6</v>
      </c>
      <c r="AO52" s="22">
        <f t="shared" si="28"/>
        <v>6.6</v>
      </c>
      <c r="AP52" s="22">
        <f t="shared" si="28"/>
        <v>6.6</v>
      </c>
      <c r="AQ52" s="22">
        <f t="shared" si="28"/>
        <v>6.6</v>
      </c>
    </row>
    <row r="53" spans="2:43" x14ac:dyDescent="0.25">
      <c r="B53" s="10" t="s">
        <v>285</v>
      </c>
      <c r="H53" s="22">
        <f t="shared" si="26"/>
        <v>0</v>
      </c>
      <c r="I53" s="22">
        <f t="shared" si="28"/>
        <v>0</v>
      </c>
      <c r="J53" s="22">
        <f t="shared" si="28"/>
        <v>0</v>
      </c>
      <c r="K53" s="22">
        <f t="shared" si="28"/>
        <v>0</v>
      </c>
      <c r="L53" s="22">
        <f t="shared" si="28"/>
        <v>0</v>
      </c>
      <c r="M53" s="22">
        <f t="shared" si="28"/>
        <v>0</v>
      </c>
      <c r="N53" s="22">
        <f t="shared" si="28"/>
        <v>0</v>
      </c>
      <c r="O53" s="22">
        <f t="shared" si="28"/>
        <v>0</v>
      </c>
      <c r="P53" s="22">
        <f t="shared" si="28"/>
        <v>0</v>
      </c>
      <c r="Q53" s="22">
        <f t="shared" si="28"/>
        <v>0</v>
      </c>
      <c r="R53" s="22">
        <f t="shared" si="28"/>
        <v>0</v>
      </c>
      <c r="S53" s="22">
        <f t="shared" ref="I53:AQ54" si="29">S26*$E26</f>
        <v>0</v>
      </c>
      <c r="T53" s="22">
        <f t="shared" si="29"/>
        <v>0</v>
      </c>
      <c r="U53" s="22">
        <f t="shared" si="29"/>
        <v>0</v>
      </c>
      <c r="V53" s="22">
        <f t="shared" si="29"/>
        <v>0</v>
      </c>
      <c r="W53" s="22">
        <f t="shared" si="29"/>
        <v>0</v>
      </c>
      <c r="X53" s="22">
        <f t="shared" si="29"/>
        <v>0</v>
      </c>
      <c r="Y53" s="22">
        <f t="shared" si="29"/>
        <v>0</v>
      </c>
      <c r="Z53" s="22">
        <f t="shared" si="29"/>
        <v>0</v>
      </c>
      <c r="AA53" s="22">
        <f t="shared" si="29"/>
        <v>0</v>
      </c>
      <c r="AB53" s="22">
        <f t="shared" si="29"/>
        <v>0</v>
      </c>
      <c r="AC53" s="22">
        <f t="shared" si="29"/>
        <v>0</v>
      </c>
      <c r="AD53" s="22">
        <f t="shared" si="29"/>
        <v>0</v>
      </c>
      <c r="AE53" s="22">
        <f t="shared" si="29"/>
        <v>0</v>
      </c>
      <c r="AF53" s="22">
        <f t="shared" si="29"/>
        <v>0</v>
      </c>
      <c r="AG53" s="22">
        <f t="shared" si="29"/>
        <v>0</v>
      </c>
      <c r="AH53" s="22">
        <f t="shared" si="29"/>
        <v>0</v>
      </c>
      <c r="AI53" s="22">
        <f t="shared" si="29"/>
        <v>0</v>
      </c>
      <c r="AJ53" s="22">
        <f t="shared" si="29"/>
        <v>0</v>
      </c>
      <c r="AK53" s="22">
        <f t="shared" si="29"/>
        <v>0</v>
      </c>
      <c r="AL53" s="22">
        <f t="shared" si="29"/>
        <v>0</v>
      </c>
      <c r="AM53" s="22">
        <f t="shared" si="29"/>
        <v>0</v>
      </c>
      <c r="AN53" s="22">
        <f t="shared" si="29"/>
        <v>0</v>
      </c>
      <c r="AO53" s="22">
        <f t="shared" si="29"/>
        <v>0</v>
      </c>
      <c r="AP53" s="22">
        <f t="shared" si="29"/>
        <v>0</v>
      </c>
      <c r="AQ53" s="22">
        <f t="shared" si="29"/>
        <v>0</v>
      </c>
    </row>
    <row r="54" spans="2:43" x14ac:dyDescent="0.25">
      <c r="B54" s="10" t="s">
        <v>238</v>
      </c>
      <c r="H54" s="22">
        <f t="shared" si="26"/>
        <v>0</v>
      </c>
      <c r="I54" s="22">
        <f t="shared" si="29"/>
        <v>0</v>
      </c>
      <c r="J54" s="22">
        <f t="shared" si="29"/>
        <v>0</v>
      </c>
      <c r="K54" s="22">
        <f t="shared" si="29"/>
        <v>0</v>
      </c>
      <c r="L54" s="22">
        <f t="shared" si="29"/>
        <v>0</v>
      </c>
      <c r="M54" s="22">
        <f t="shared" si="29"/>
        <v>0</v>
      </c>
      <c r="N54" s="22">
        <f t="shared" si="29"/>
        <v>0</v>
      </c>
      <c r="O54" s="22">
        <f t="shared" si="29"/>
        <v>0</v>
      </c>
      <c r="P54" s="22">
        <f t="shared" si="29"/>
        <v>0</v>
      </c>
      <c r="Q54" s="22">
        <f t="shared" si="29"/>
        <v>0</v>
      </c>
      <c r="R54" s="22">
        <f t="shared" si="29"/>
        <v>0</v>
      </c>
      <c r="S54" s="22">
        <f t="shared" si="29"/>
        <v>0</v>
      </c>
      <c r="T54" s="22">
        <f t="shared" si="29"/>
        <v>0</v>
      </c>
      <c r="U54" s="22">
        <f t="shared" si="29"/>
        <v>0</v>
      </c>
      <c r="V54" s="22">
        <f t="shared" si="29"/>
        <v>0</v>
      </c>
      <c r="W54" s="22">
        <f t="shared" si="29"/>
        <v>0</v>
      </c>
      <c r="X54" s="22">
        <f t="shared" si="29"/>
        <v>0</v>
      </c>
      <c r="Y54" s="22">
        <f t="shared" si="29"/>
        <v>0</v>
      </c>
      <c r="Z54" s="22">
        <f t="shared" si="29"/>
        <v>0</v>
      </c>
      <c r="AA54" s="22">
        <f t="shared" si="29"/>
        <v>0</v>
      </c>
      <c r="AB54" s="22">
        <f t="shared" si="29"/>
        <v>0</v>
      </c>
      <c r="AC54" s="22">
        <f t="shared" si="29"/>
        <v>0</v>
      </c>
      <c r="AD54" s="22">
        <f t="shared" si="29"/>
        <v>0</v>
      </c>
      <c r="AE54" s="22">
        <f t="shared" si="29"/>
        <v>0</v>
      </c>
      <c r="AF54" s="22">
        <f t="shared" si="29"/>
        <v>0</v>
      </c>
      <c r="AG54" s="22">
        <f t="shared" si="29"/>
        <v>0</v>
      </c>
      <c r="AH54" s="22">
        <f t="shared" si="29"/>
        <v>0</v>
      </c>
      <c r="AI54" s="22">
        <f t="shared" si="29"/>
        <v>0</v>
      </c>
      <c r="AJ54" s="22">
        <f t="shared" si="29"/>
        <v>0</v>
      </c>
      <c r="AK54" s="22">
        <f t="shared" si="29"/>
        <v>0</v>
      </c>
      <c r="AL54" s="22">
        <f t="shared" si="29"/>
        <v>0</v>
      </c>
      <c r="AM54" s="22">
        <f t="shared" si="29"/>
        <v>0</v>
      </c>
      <c r="AN54" s="22">
        <f t="shared" si="29"/>
        <v>0</v>
      </c>
      <c r="AO54" s="22">
        <f t="shared" si="29"/>
        <v>0</v>
      </c>
      <c r="AP54" s="22">
        <f t="shared" si="29"/>
        <v>0</v>
      </c>
      <c r="AQ54" s="22">
        <f t="shared" si="29"/>
        <v>0</v>
      </c>
    </row>
    <row r="55" spans="2:43" s="2" customFormat="1" x14ac:dyDescent="0.25">
      <c r="H55" s="41">
        <f>SUM(H31:H54)</f>
        <v>24213.200000000001</v>
      </c>
      <c r="I55" s="41">
        <f t="shared" ref="I55:AQ55" si="30">SUM(I31:I54)</f>
        <v>24213.200000000001</v>
      </c>
      <c r="J55" s="41">
        <f t="shared" si="30"/>
        <v>24213.200000000001</v>
      </c>
      <c r="K55" s="41">
        <f t="shared" si="30"/>
        <v>24213.200000000001</v>
      </c>
      <c r="L55" s="41">
        <f t="shared" si="30"/>
        <v>24213.200000000001</v>
      </c>
      <c r="M55" s="41">
        <f t="shared" si="30"/>
        <v>24213.200000000001</v>
      </c>
      <c r="N55" s="41">
        <f t="shared" si="30"/>
        <v>24213.200000000001</v>
      </c>
      <c r="O55" s="41">
        <f t="shared" si="30"/>
        <v>24213.200000000001</v>
      </c>
      <c r="P55" s="41">
        <f t="shared" si="30"/>
        <v>24213.200000000001</v>
      </c>
      <c r="Q55" s="41">
        <f t="shared" si="30"/>
        <v>24213.200000000001</v>
      </c>
      <c r="R55" s="41">
        <f t="shared" si="30"/>
        <v>24213.200000000001</v>
      </c>
      <c r="S55" s="41">
        <f t="shared" si="30"/>
        <v>24213.200000000001</v>
      </c>
      <c r="T55" s="41">
        <f t="shared" si="30"/>
        <v>24213.200000000001</v>
      </c>
      <c r="U55" s="41">
        <f t="shared" si="30"/>
        <v>24213.200000000001</v>
      </c>
      <c r="V55" s="41">
        <f t="shared" si="30"/>
        <v>24213.200000000001</v>
      </c>
      <c r="W55" s="41">
        <f t="shared" si="30"/>
        <v>24213.200000000001</v>
      </c>
      <c r="X55" s="41">
        <f t="shared" si="30"/>
        <v>24213.200000000001</v>
      </c>
      <c r="Y55" s="41">
        <f t="shared" si="30"/>
        <v>24213.200000000001</v>
      </c>
      <c r="Z55" s="41">
        <f t="shared" si="30"/>
        <v>24213.200000000001</v>
      </c>
      <c r="AA55" s="41">
        <f t="shared" si="30"/>
        <v>24213.200000000001</v>
      </c>
      <c r="AB55" s="41">
        <f t="shared" si="30"/>
        <v>24213.200000000001</v>
      </c>
      <c r="AC55" s="41">
        <f t="shared" si="30"/>
        <v>24213.200000000001</v>
      </c>
      <c r="AD55" s="41">
        <f t="shared" si="30"/>
        <v>24213.200000000001</v>
      </c>
      <c r="AE55" s="41">
        <f t="shared" si="30"/>
        <v>24213.200000000001</v>
      </c>
      <c r="AF55" s="41">
        <f t="shared" si="30"/>
        <v>24213.200000000001</v>
      </c>
      <c r="AG55" s="41">
        <f t="shared" si="30"/>
        <v>24213.200000000001</v>
      </c>
      <c r="AH55" s="41">
        <f t="shared" si="30"/>
        <v>24213.200000000001</v>
      </c>
      <c r="AI55" s="41">
        <f t="shared" si="30"/>
        <v>24213.200000000001</v>
      </c>
      <c r="AJ55" s="41">
        <f t="shared" si="30"/>
        <v>24213.200000000001</v>
      </c>
      <c r="AK55" s="41">
        <f t="shared" si="30"/>
        <v>24213.200000000001</v>
      </c>
      <c r="AL55" s="41">
        <f t="shared" si="30"/>
        <v>24213.200000000001</v>
      </c>
      <c r="AM55" s="41">
        <f t="shared" si="30"/>
        <v>24213.200000000001</v>
      </c>
      <c r="AN55" s="41">
        <f t="shared" si="30"/>
        <v>24213.200000000001</v>
      </c>
      <c r="AO55" s="41">
        <f t="shared" si="30"/>
        <v>24213.200000000001</v>
      </c>
      <c r="AP55" s="41">
        <f t="shared" si="30"/>
        <v>24213.200000000001</v>
      </c>
      <c r="AQ55" s="41">
        <f t="shared" si="30"/>
        <v>24213.200000000001</v>
      </c>
    </row>
    <row r="56" spans="2:43" x14ac:dyDescent="0.25">
      <c r="H56" s="43"/>
    </row>
    <row r="57" spans="2:43" x14ac:dyDescent="0.25">
      <c r="B57" s="14" t="s">
        <v>30</v>
      </c>
      <c r="H57" s="43"/>
    </row>
    <row r="58" spans="2:43" x14ac:dyDescent="0.25">
      <c r="B58" s="10" t="s">
        <v>264</v>
      </c>
      <c r="H58" s="22">
        <f>IF($F4=0,H4+H31,0)</f>
        <v>0</v>
      </c>
      <c r="I58" s="11">
        <f>IF($F4=0,I4+I31,IF($F4=30,H4+H31,0))</f>
        <v>44225</v>
      </c>
      <c r="J58" s="11">
        <f>IF($F4=0,J4+J31,IF($F4=30,I4+I31,IF($F4=60,H4+H31,0)))</f>
        <v>44225</v>
      </c>
      <c r="K58" s="11">
        <f>IF($F4=0,K4+K31,IF($F4=30,J4+J31,IF($F4=60,I4+I31,IF($F4=90,H4+H31,0))))</f>
        <v>44225</v>
      </c>
      <c r="L58" s="11">
        <f>IF($F4=0,L4+L31,IF($F4=30,K4+K31,IF($F4=60,J4+J31,IF($F4=90,I4+I31,IF($F4=120,H4+H31,0)))))</f>
        <v>44225</v>
      </c>
      <c r="M58" s="11">
        <f t="shared" ref="M58:AQ66" si="31">IF($F4=0,M4+M31,IF($F4=30,L4+L31,IF($F4=60,K4+K31,IF($F4=90,J4+J31,IF($F4=120,I4+I31,0)))))</f>
        <v>44225</v>
      </c>
      <c r="N58" s="11">
        <f t="shared" si="31"/>
        <v>44225</v>
      </c>
      <c r="O58" s="11">
        <f t="shared" si="31"/>
        <v>44225</v>
      </c>
      <c r="P58" s="11">
        <f t="shared" si="31"/>
        <v>44225</v>
      </c>
      <c r="Q58" s="11">
        <f t="shared" si="31"/>
        <v>44225</v>
      </c>
      <c r="R58" s="11">
        <f t="shared" si="31"/>
        <v>44225</v>
      </c>
      <c r="S58" s="11">
        <f t="shared" si="31"/>
        <v>44225</v>
      </c>
      <c r="T58" s="11">
        <f t="shared" si="31"/>
        <v>44225</v>
      </c>
      <c r="U58" s="11">
        <f t="shared" si="31"/>
        <v>44225</v>
      </c>
      <c r="V58" s="11">
        <f t="shared" si="31"/>
        <v>44225</v>
      </c>
      <c r="W58" s="11">
        <f t="shared" si="31"/>
        <v>44225</v>
      </c>
      <c r="X58" s="11">
        <f t="shared" si="31"/>
        <v>44225</v>
      </c>
      <c r="Y58" s="11">
        <f t="shared" si="31"/>
        <v>44225</v>
      </c>
      <c r="Z58" s="11">
        <f t="shared" si="31"/>
        <v>44225</v>
      </c>
      <c r="AA58" s="11">
        <f t="shared" si="31"/>
        <v>44225</v>
      </c>
      <c r="AB58" s="11">
        <f t="shared" si="31"/>
        <v>44225</v>
      </c>
      <c r="AC58" s="11">
        <f t="shared" si="31"/>
        <v>44225</v>
      </c>
      <c r="AD58" s="11">
        <f t="shared" si="31"/>
        <v>44225</v>
      </c>
      <c r="AE58" s="11">
        <f t="shared" si="31"/>
        <v>44225</v>
      </c>
      <c r="AF58" s="11">
        <f t="shared" si="31"/>
        <v>44225</v>
      </c>
      <c r="AG58" s="11">
        <f t="shared" si="31"/>
        <v>44225</v>
      </c>
      <c r="AH58" s="11">
        <f t="shared" si="31"/>
        <v>44225</v>
      </c>
      <c r="AI58" s="11">
        <f t="shared" si="31"/>
        <v>44225</v>
      </c>
      <c r="AJ58" s="11">
        <f t="shared" si="31"/>
        <v>44225</v>
      </c>
      <c r="AK58" s="11">
        <f t="shared" si="31"/>
        <v>44225</v>
      </c>
      <c r="AL58" s="11">
        <f t="shared" si="31"/>
        <v>44225</v>
      </c>
      <c r="AM58" s="11">
        <f t="shared" si="31"/>
        <v>44225</v>
      </c>
      <c r="AN58" s="11">
        <f t="shared" si="31"/>
        <v>44225</v>
      </c>
      <c r="AO58" s="11">
        <f t="shared" si="31"/>
        <v>44225</v>
      </c>
      <c r="AP58" s="11">
        <f t="shared" si="31"/>
        <v>44225</v>
      </c>
      <c r="AQ58" s="11">
        <f t="shared" si="31"/>
        <v>44225</v>
      </c>
    </row>
    <row r="59" spans="2:43" x14ac:dyDescent="0.25">
      <c r="B59" s="10" t="s">
        <v>265</v>
      </c>
      <c r="H59" s="22">
        <f t="shared" ref="H59:H81" si="32">IF($F5=0,H5+H32,0)</f>
        <v>0</v>
      </c>
      <c r="I59" s="11">
        <f t="shared" ref="I59:I81" si="33">IF($F5=0,I5+I32,IF($F5=30,H5+H32,0))</f>
        <v>44225</v>
      </c>
      <c r="J59" s="11">
        <f t="shared" ref="J59:J81" si="34">IF($F5=0,J5+J32,IF($F5=30,I5+I32,IF($F5=60,H5+H32,0)))</f>
        <v>44225</v>
      </c>
      <c r="K59" s="11">
        <f t="shared" ref="K59:K81" si="35">IF($F5=0,K5+K32,IF($F5=30,J5+J32,IF($F5=60,I5+I32,IF($F5=90,H5+H32,0))))</f>
        <v>44225</v>
      </c>
      <c r="L59" s="11">
        <f t="shared" ref="L59:L81" si="36">IF($F5=0,L5+L32,IF($F5=30,K5+K32,IF($F5=60,J5+J32,IF($F5=90,I5+I32,IF($F5=120,H5+H32,0)))))</f>
        <v>44225</v>
      </c>
      <c r="M59" s="11">
        <f t="shared" si="31"/>
        <v>44225</v>
      </c>
      <c r="N59" s="11">
        <f t="shared" si="31"/>
        <v>44225</v>
      </c>
      <c r="O59" s="11">
        <f t="shared" si="31"/>
        <v>44225</v>
      </c>
      <c r="P59" s="11">
        <f t="shared" si="31"/>
        <v>44225</v>
      </c>
      <c r="Q59" s="11">
        <f t="shared" si="31"/>
        <v>44225</v>
      </c>
      <c r="R59" s="11">
        <f t="shared" si="31"/>
        <v>44225</v>
      </c>
      <c r="S59" s="11">
        <f t="shared" si="31"/>
        <v>44225</v>
      </c>
      <c r="T59" s="11">
        <f t="shared" si="31"/>
        <v>44225</v>
      </c>
      <c r="U59" s="11">
        <f t="shared" si="31"/>
        <v>44225</v>
      </c>
      <c r="V59" s="11">
        <f t="shared" si="31"/>
        <v>44225</v>
      </c>
      <c r="W59" s="11">
        <f t="shared" si="31"/>
        <v>44225</v>
      </c>
      <c r="X59" s="11">
        <f t="shared" si="31"/>
        <v>44225</v>
      </c>
      <c r="Y59" s="11">
        <f t="shared" si="31"/>
        <v>44225</v>
      </c>
      <c r="Z59" s="11">
        <f t="shared" si="31"/>
        <v>44225</v>
      </c>
      <c r="AA59" s="11">
        <f t="shared" si="31"/>
        <v>44225</v>
      </c>
      <c r="AB59" s="11">
        <f t="shared" si="31"/>
        <v>44225</v>
      </c>
      <c r="AC59" s="11">
        <f t="shared" si="31"/>
        <v>44225</v>
      </c>
      <c r="AD59" s="11">
        <f t="shared" si="31"/>
        <v>44225</v>
      </c>
      <c r="AE59" s="11">
        <f t="shared" si="31"/>
        <v>44225</v>
      </c>
      <c r="AF59" s="11">
        <f t="shared" si="31"/>
        <v>44225</v>
      </c>
      <c r="AG59" s="11">
        <f t="shared" si="31"/>
        <v>44225</v>
      </c>
      <c r="AH59" s="11">
        <f t="shared" si="31"/>
        <v>44225</v>
      </c>
      <c r="AI59" s="11">
        <f t="shared" si="31"/>
        <v>44225</v>
      </c>
      <c r="AJ59" s="11">
        <f t="shared" si="31"/>
        <v>44225</v>
      </c>
      <c r="AK59" s="11">
        <f t="shared" si="31"/>
        <v>44225</v>
      </c>
      <c r="AL59" s="11">
        <f t="shared" si="31"/>
        <v>44225</v>
      </c>
      <c r="AM59" s="11">
        <f t="shared" si="31"/>
        <v>44225</v>
      </c>
      <c r="AN59" s="11">
        <f t="shared" si="31"/>
        <v>44225</v>
      </c>
      <c r="AO59" s="11">
        <f t="shared" si="31"/>
        <v>44225</v>
      </c>
      <c r="AP59" s="11">
        <f t="shared" si="31"/>
        <v>44225</v>
      </c>
      <c r="AQ59" s="11">
        <f t="shared" si="31"/>
        <v>44225</v>
      </c>
    </row>
    <row r="60" spans="2:43" x14ac:dyDescent="0.25">
      <c r="B60" s="10" t="s">
        <v>266</v>
      </c>
      <c r="H60" s="22">
        <f t="shared" si="32"/>
        <v>0</v>
      </c>
      <c r="I60" s="11">
        <f t="shared" si="33"/>
        <v>44225</v>
      </c>
      <c r="J60" s="11">
        <f t="shared" si="34"/>
        <v>44225</v>
      </c>
      <c r="K60" s="11">
        <f t="shared" si="35"/>
        <v>44225</v>
      </c>
      <c r="L60" s="11">
        <f t="shared" si="36"/>
        <v>44225</v>
      </c>
      <c r="M60" s="11">
        <f t="shared" si="31"/>
        <v>44225</v>
      </c>
      <c r="N60" s="11">
        <f t="shared" si="31"/>
        <v>44225</v>
      </c>
      <c r="O60" s="11">
        <f t="shared" si="31"/>
        <v>44225</v>
      </c>
      <c r="P60" s="11">
        <f t="shared" si="31"/>
        <v>44225</v>
      </c>
      <c r="Q60" s="11">
        <f t="shared" si="31"/>
        <v>44225</v>
      </c>
      <c r="R60" s="11">
        <f t="shared" si="31"/>
        <v>44225</v>
      </c>
      <c r="S60" s="11">
        <f t="shared" si="31"/>
        <v>44225</v>
      </c>
      <c r="T60" s="11">
        <f t="shared" si="31"/>
        <v>44225</v>
      </c>
      <c r="U60" s="11">
        <f t="shared" si="31"/>
        <v>44225</v>
      </c>
      <c r="V60" s="11">
        <f t="shared" si="31"/>
        <v>44225</v>
      </c>
      <c r="W60" s="11">
        <f t="shared" si="31"/>
        <v>44225</v>
      </c>
      <c r="X60" s="11">
        <f t="shared" si="31"/>
        <v>44225</v>
      </c>
      <c r="Y60" s="11">
        <f t="shared" si="31"/>
        <v>44225</v>
      </c>
      <c r="Z60" s="11">
        <f t="shared" si="31"/>
        <v>44225</v>
      </c>
      <c r="AA60" s="11">
        <f t="shared" si="31"/>
        <v>44225</v>
      </c>
      <c r="AB60" s="11">
        <f t="shared" si="31"/>
        <v>44225</v>
      </c>
      <c r="AC60" s="11">
        <f t="shared" si="31"/>
        <v>44225</v>
      </c>
      <c r="AD60" s="11">
        <f t="shared" si="31"/>
        <v>44225</v>
      </c>
      <c r="AE60" s="11">
        <f t="shared" si="31"/>
        <v>44225</v>
      </c>
      <c r="AF60" s="11">
        <f t="shared" si="31"/>
        <v>44225</v>
      </c>
      <c r="AG60" s="11">
        <f t="shared" si="31"/>
        <v>44225</v>
      </c>
      <c r="AH60" s="11">
        <f t="shared" si="31"/>
        <v>44225</v>
      </c>
      <c r="AI60" s="11">
        <f t="shared" si="31"/>
        <v>44225</v>
      </c>
      <c r="AJ60" s="11">
        <f t="shared" si="31"/>
        <v>44225</v>
      </c>
      <c r="AK60" s="11">
        <f t="shared" si="31"/>
        <v>44225</v>
      </c>
      <c r="AL60" s="11">
        <f t="shared" si="31"/>
        <v>44225</v>
      </c>
      <c r="AM60" s="11">
        <f t="shared" si="31"/>
        <v>44225</v>
      </c>
      <c r="AN60" s="11">
        <f t="shared" si="31"/>
        <v>44225</v>
      </c>
      <c r="AO60" s="11">
        <f t="shared" si="31"/>
        <v>44225</v>
      </c>
      <c r="AP60" s="11">
        <f t="shared" si="31"/>
        <v>44225</v>
      </c>
      <c r="AQ60" s="11">
        <f t="shared" si="31"/>
        <v>44225</v>
      </c>
    </row>
    <row r="61" spans="2:43" x14ac:dyDescent="0.25">
      <c r="B61" s="10" t="s">
        <v>267</v>
      </c>
      <c r="H61" s="22">
        <f t="shared" si="32"/>
        <v>0</v>
      </c>
      <c r="I61" s="11">
        <f t="shared" si="33"/>
        <v>610</v>
      </c>
      <c r="J61" s="11">
        <f t="shared" si="34"/>
        <v>610</v>
      </c>
      <c r="K61" s="11">
        <f t="shared" si="35"/>
        <v>610</v>
      </c>
      <c r="L61" s="11">
        <f t="shared" si="36"/>
        <v>610</v>
      </c>
      <c r="M61" s="11">
        <f t="shared" si="31"/>
        <v>610</v>
      </c>
      <c r="N61" s="11">
        <f t="shared" si="31"/>
        <v>610</v>
      </c>
      <c r="O61" s="11">
        <f t="shared" si="31"/>
        <v>610</v>
      </c>
      <c r="P61" s="11">
        <f t="shared" si="31"/>
        <v>610</v>
      </c>
      <c r="Q61" s="11">
        <f t="shared" si="31"/>
        <v>610</v>
      </c>
      <c r="R61" s="11">
        <f t="shared" si="31"/>
        <v>610</v>
      </c>
      <c r="S61" s="11">
        <f t="shared" si="31"/>
        <v>610</v>
      </c>
      <c r="T61" s="11">
        <f t="shared" si="31"/>
        <v>610</v>
      </c>
      <c r="U61" s="11">
        <f t="shared" si="31"/>
        <v>610</v>
      </c>
      <c r="V61" s="11">
        <f t="shared" si="31"/>
        <v>610</v>
      </c>
      <c r="W61" s="11">
        <f t="shared" si="31"/>
        <v>610</v>
      </c>
      <c r="X61" s="11">
        <f t="shared" si="31"/>
        <v>610</v>
      </c>
      <c r="Y61" s="11">
        <f t="shared" si="31"/>
        <v>610</v>
      </c>
      <c r="Z61" s="11">
        <f t="shared" si="31"/>
        <v>610</v>
      </c>
      <c r="AA61" s="11">
        <f t="shared" si="31"/>
        <v>610</v>
      </c>
      <c r="AB61" s="11">
        <f t="shared" si="31"/>
        <v>610</v>
      </c>
      <c r="AC61" s="11">
        <f t="shared" si="31"/>
        <v>610</v>
      </c>
      <c r="AD61" s="11">
        <f t="shared" si="31"/>
        <v>610</v>
      </c>
      <c r="AE61" s="11">
        <f t="shared" si="31"/>
        <v>610</v>
      </c>
      <c r="AF61" s="11">
        <f t="shared" si="31"/>
        <v>610</v>
      </c>
      <c r="AG61" s="11">
        <f t="shared" si="31"/>
        <v>610</v>
      </c>
      <c r="AH61" s="11">
        <f t="shared" si="31"/>
        <v>610</v>
      </c>
      <c r="AI61" s="11">
        <f t="shared" si="31"/>
        <v>610</v>
      </c>
      <c r="AJ61" s="11">
        <f t="shared" si="31"/>
        <v>610</v>
      </c>
      <c r="AK61" s="11">
        <f t="shared" si="31"/>
        <v>610</v>
      </c>
      <c r="AL61" s="11">
        <f t="shared" si="31"/>
        <v>610</v>
      </c>
      <c r="AM61" s="11">
        <f t="shared" si="31"/>
        <v>610</v>
      </c>
      <c r="AN61" s="11">
        <f t="shared" si="31"/>
        <v>610</v>
      </c>
      <c r="AO61" s="11">
        <f t="shared" si="31"/>
        <v>610</v>
      </c>
      <c r="AP61" s="11">
        <f t="shared" si="31"/>
        <v>610</v>
      </c>
      <c r="AQ61" s="11">
        <f t="shared" si="31"/>
        <v>610</v>
      </c>
    </row>
    <row r="62" spans="2:43" x14ac:dyDescent="0.25">
      <c r="B62" s="10" t="s">
        <v>268</v>
      </c>
      <c r="H62" s="22">
        <f t="shared" si="32"/>
        <v>0</v>
      </c>
      <c r="I62" s="11">
        <f t="shared" si="33"/>
        <v>122</v>
      </c>
      <c r="J62" s="11">
        <f t="shared" si="34"/>
        <v>122</v>
      </c>
      <c r="K62" s="11">
        <f t="shared" si="35"/>
        <v>122</v>
      </c>
      <c r="L62" s="11">
        <f t="shared" si="36"/>
        <v>122</v>
      </c>
      <c r="M62" s="11">
        <f t="shared" si="31"/>
        <v>122</v>
      </c>
      <c r="N62" s="11">
        <f t="shared" si="31"/>
        <v>122</v>
      </c>
      <c r="O62" s="11">
        <f t="shared" si="31"/>
        <v>122</v>
      </c>
      <c r="P62" s="11">
        <f t="shared" si="31"/>
        <v>122</v>
      </c>
      <c r="Q62" s="11">
        <f t="shared" si="31"/>
        <v>122</v>
      </c>
      <c r="R62" s="11">
        <f t="shared" si="31"/>
        <v>122</v>
      </c>
      <c r="S62" s="11">
        <f t="shared" si="31"/>
        <v>122</v>
      </c>
      <c r="T62" s="11">
        <f t="shared" si="31"/>
        <v>122</v>
      </c>
      <c r="U62" s="11">
        <f t="shared" si="31"/>
        <v>122</v>
      </c>
      <c r="V62" s="11">
        <f t="shared" si="31"/>
        <v>122</v>
      </c>
      <c r="W62" s="11">
        <f t="shared" si="31"/>
        <v>122</v>
      </c>
      <c r="X62" s="11">
        <f t="shared" si="31"/>
        <v>122</v>
      </c>
      <c r="Y62" s="11">
        <f t="shared" si="31"/>
        <v>122</v>
      </c>
      <c r="Z62" s="11">
        <f t="shared" si="31"/>
        <v>122</v>
      </c>
      <c r="AA62" s="11">
        <f t="shared" si="31"/>
        <v>122</v>
      </c>
      <c r="AB62" s="11">
        <f t="shared" si="31"/>
        <v>122</v>
      </c>
      <c r="AC62" s="11">
        <f t="shared" si="31"/>
        <v>122</v>
      </c>
      <c r="AD62" s="11">
        <f t="shared" si="31"/>
        <v>122</v>
      </c>
      <c r="AE62" s="11">
        <f t="shared" si="31"/>
        <v>122</v>
      </c>
      <c r="AF62" s="11">
        <f t="shared" si="31"/>
        <v>122</v>
      </c>
      <c r="AG62" s="11">
        <f t="shared" si="31"/>
        <v>122</v>
      </c>
      <c r="AH62" s="11">
        <f t="shared" si="31"/>
        <v>122</v>
      </c>
      <c r="AI62" s="11">
        <f t="shared" si="31"/>
        <v>122</v>
      </c>
      <c r="AJ62" s="11">
        <f t="shared" si="31"/>
        <v>122</v>
      </c>
      <c r="AK62" s="11">
        <f t="shared" si="31"/>
        <v>122</v>
      </c>
      <c r="AL62" s="11">
        <f t="shared" si="31"/>
        <v>122</v>
      </c>
      <c r="AM62" s="11">
        <f t="shared" si="31"/>
        <v>122</v>
      </c>
      <c r="AN62" s="11">
        <f t="shared" si="31"/>
        <v>122</v>
      </c>
      <c r="AO62" s="11">
        <f t="shared" si="31"/>
        <v>122</v>
      </c>
      <c r="AP62" s="11">
        <f t="shared" si="31"/>
        <v>122</v>
      </c>
      <c r="AQ62" s="11">
        <f t="shared" si="31"/>
        <v>122</v>
      </c>
    </row>
    <row r="63" spans="2:43" x14ac:dyDescent="0.25">
      <c r="B63" s="10" t="s">
        <v>269</v>
      </c>
      <c r="H63" s="22">
        <f t="shared" si="32"/>
        <v>0</v>
      </c>
      <c r="I63" s="11">
        <f t="shared" si="33"/>
        <v>0</v>
      </c>
      <c r="J63" s="11">
        <f t="shared" si="34"/>
        <v>0</v>
      </c>
      <c r="K63" s="11">
        <f t="shared" si="35"/>
        <v>0</v>
      </c>
      <c r="L63" s="11">
        <f t="shared" si="36"/>
        <v>0</v>
      </c>
      <c r="M63" s="11">
        <f t="shared" si="31"/>
        <v>0</v>
      </c>
      <c r="N63" s="11">
        <f t="shared" si="31"/>
        <v>0</v>
      </c>
      <c r="O63" s="11">
        <f t="shared" si="31"/>
        <v>0</v>
      </c>
      <c r="P63" s="11">
        <f t="shared" si="31"/>
        <v>0</v>
      </c>
      <c r="Q63" s="11">
        <f t="shared" si="31"/>
        <v>0</v>
      </c>
      <c r="R63" s="11">
        <f t="shared" si="31"/>
        <v>0</v>
      </c>
      <c r="S63" s="11">
        <f t="shared" si="31"/>
        <v>0</v>
      </c>
      <c r="T63" s="11">
        <f t="shared" si="31"/>
        <v>0</v>
      </c>
      <c r="U63" s="11">
        <f t="shared" si="31"/>
        <v>0</v>
      </c>
      <c r="V63" s="11">
        <f t="shared" si="31"/>
        <v>0</v>
      </c>
      <c r="W63" s="11">
        <f t="shared" si="31"/>
        <v>0</v>
      </c>
      <c r="X63" s="11">
        <f t="shared" si="31"/>
        <v>0</v>
      </c>
      <c r="Y63" s="11">
        <f t="shared" si="31"/>
        <v>0</v>
      </c>
      <c r="Z63" s="11">
        <f t="shared" si="31"/>
        <v>0</v>
      </c>
      <c r="AA63" s="11">
        <f t="shared" si="31"/>
        <v>0</v>
      </c>
      <c r="AB63" s="11">
        <f t="shared" si="31"/>
        <v>0</v>
      </c>
      <c r="AC63" s="11">
        <f t="shared" si="31"/>
        <v>0</v>
      </c>
      <c r="AD63" s="11">
        <f t="shared" si="31"/>
        <v>0</v>
      </c>
      <c r="AE63" s="11">
        <f t="shared" si="31"/>
        <v>0</v>
      </c>
      <c r="AF63" s="11">
        <f t="shared" si="31"/>
        <v>0</v>
      </c>
      <c r="AG63" s="11">
        <f t="shared" si="31"/>
        <v>0</v>
      </c>
      <c r="AH63" s="11">
        <f t="shared" si="31"/>
        <v>0</v>
      </c>
      <c r="AI63" s="11">
        <f t="shared" si="31"/>
        <v>0</v>
      </c>
      <c r="AJ63" s="11">
        <f t="shared" si="31"/>
        <v>0</v>
      </c>
      <c r="AK63" s="11">
        <f t="shared" si="31"/>
        <v>0</v>
      </c>
      <c r="AL63" s="11">
        <f t="shared" si="31"/>
        <v>0</v>
      </c>
      <c r="AM63" s="11">
        <f t="shared" si="31"/>
        <v>0</v>
      </c>
      <c r="AN63" s="11">
        <f t="shared" si="31"/>
        <v>0</v>
      </c>
      <c r="AO63" s="11">
        <f t="shared" si="31"/>
        <v>0</v>
      </c>
      <c r="AP63" s="11">
        <f t="shared" si="31"/>
        <v>0</v>
      </c>
      <c r="AQ63" s="11">
        <f t="shared" si="31"/>
        <v>0</v>
      </c>
    </row>
    <row r="64" spans="2:43" x14ac:dyDescent="0.25">
      <c r="B64" s="10" t="s">
        <v>270</v>
      </c>
      <c r="H64" s="22">
        <f t="shared" si="32"/>
        <v>0</v>
      </c>
      <c r="I64" s="11">
        <f t="shared" si="33"/>
        <v>183</v>
      </c>
      <c r="J64" s="11">
        <f t="shared" si="34"/>
        <v>183</v>
      </c>
      <c r="K64" s="11">
        <f t="shared" si="35"/>
        <v>183</v>
      </c>
      <c r="L64" s="11">
        <f t="shared" si="36"/>
        <v>183</v>
      </c>
      <c r="M64" s="11">
        <f t="shared" si="31"/>
        <v>183</v>
      </c>
      <c r="N64" s="11">
        <f t="shared" si="31"/>
        <v>183</v>
      </c>
      <c r="O64" s="11">
        <f t="shared" si="31"/>
        <v>183</v>
      </c>
      <c r="P64" s="11">
        <f t="shared" si="31"/>
        <v>183</v>
      </c>
      <c r="Q64" s="11">
        <f t="shared" si="31"/>
        <v>183</v>
      </c>
      <c r="R64" s="11">
        <f t="shared" si="31"/>
        <v>183</v>
      </c>
      <c r="S64" s="11">
        <f t="shared" si="31"/>
        <v>183</v>
      </c>
      <c r="T64" s="11">
        <f t="shared" si="31"/>
        <v>183</v>
      </c>
      <c r="U64" s="11">
        <f t="shared" si="31"/>
        <v>183</v>
      </c>
      <c r="V64" s="11">
        <f t="shared" si="31"/>
        <v>183</v>
      </c>
      <c r="W64" s="11">
        <f t="shared" si="31"/>
        <v>183</v>
      </c>
      <c r="X64" s="11">
        <f t="shared" si="31"/>
        <v>183</v>
      </c>
      <c r="Y64" s="11">
        <f t="shared" si="31"/>
        <v>183</v>
      </c>
      <c r="Z64" s="11">
        <f t="shared" si="31"/>
        <v>183</v>
      </c>
      <c r="AA64" s="11">
        <f t="shared" si="31"/>
        <v>183</v>
      </c>
      <c r="AB64" s="11">
        <f t="shared" si="31"/>
        <v>183</v>
      </c>
      <c r="AC64" s="11">
        <f t="shared" si="31"/>
        <v>183</v>
      </c>
      <c r="AD64" s="11">
        <f t="shared" si="31"/>
        <v>183</v>
      </c>
      <c r="AE64" s="11">
        <f t="shared" si="31"/>
        <v>183</v>
      </c>
      <c r="AF64" s="11">
        <f t="shared" si="31"/>
        <v>183</v>
      </c>
      <c r="AG64" s="11">
        <f t="shared" si="31"/>
        <v>183</v>
      </c>
      <c r="AH64" s="11">
        <f t="shared" si="31"/>
        <v>183</v>
      </c>
      <c r="AI64" s="11">
        <f t="shared" si="31"/>
        <v>183</v>
      </c>
      <c r="AJ64" s="11">
        <f t="shared" si="31"/>
        <v>183</v>
      </c>
      <c r="AK64" s="11">
        <f t="shared" si="31"/>
        <v>183</v>
      </c>
      <c r="AL64" s="11">
        <f t="shared" si="31"/>
        <v>183</v>
      </c>
      <c r="AM64" s="11">
        <f t="shared" si="31"/>
        <v>183</v>
      </c>
      <c r="AN64" s="11">
        <f t="shared" si="31"/>
        <v>183</v>
      </c>
      <c r="AO64" s="11">
        <f t="shared" si="31"/>
        <v>183</v>
      </c>
      <c r="AP64" s="11">
        <f t="shared" si="31"/>
        <v>183</v>
      </c>
      <c r="AQ64" s="11">
        <f t="shared" si="31"/>
        <v>183</v>
      </c>
    </row>
    <row r="65" spans="2:43" x14ac:dyDescent="0.25">
      <c r="B65" s="10" t="s">
        <v>271</v>
      </c>
      <c r="H65" s="22">
        <f t="shared" si="32"/>
        <v>0</v>
      </c>
      <c r="I65" s="11">
        <f t="shared" si="33"/>
        <v>122</v>
      </c>
      <c r="J65" s="11">
        <f t="shared" si="34"/>
        <v>122</v>
      </c>
      <c r="K65" s="11">
        <f t="shared" si="35"/>
        <v>122</v>
      </c>
      <c r="L65" s="11">
        <f t="shared" si="36"/>
        <v>122</v>
      </c>
      <c r="M65" s="11">
        <f t="shared" si="31"/>
        <v>122</v>
      </c>
      <c r="N65" s="11">
        <f t="shared" si="31"/>
        <v>122</v>
      </c>
      <c r="O65" s="11">
        <f t="shared" si="31"/>
        <v>122</v>
      </c>
      <c r="P65" s="11">
        <f t="shared" si="31"/>
        <v>122</v>
      </c>
      <c r="Q65" s="11">
        <f t="shared" si="31"/>
        <v>122</v>
      </c>
      <c r="R65" s="11">
        <f t="shared" si="31"/>
        <v>122</v>
      </c>
      <c r="S65" s="11">
        <f t="shared" si="31"/>
        <v>122</v>
      </c>
      <c r="T65" s="11">
        <f t="shared" si="31"/>
        <v>122</v>
      </c>
      <c r="U65" s="11">
        <f t="shared" si="31"/>
        <v>122</v>
      </c>
      <c r="V65" s="11">
        <f t="shared" si="31"/>
        <v>122</v>
      </c>
      <c r="W65" s="11">
        <f t="shared" si="31"/>
        <v>122</v>
      </c>
      <c r="X65" s="11">
        <f t="shared" si="31"/>
        <v>122</v>
      </c>
      <c r="Y65" s="11">
        <f t="shared" si="31"/>
        <v>122</v>
      </c>
      <c r="Z65" s="11">
        <f t="shared" si="31"/>
        <v>122</v>
      </c>
      <c r="AA65" s="11">
        <f t="shared" si="31"/>
        <v>122</v>
      </c>
      <c r="AB65" s="11">
        <f t="shared" si="31"/>
        <v>122</v>
      </c>
      <c r="AC65" s="11">
        <f t="shared" si="31"/>
        <v>122</v>
      </c>
      <c r="AD65" s="11">
        <f t="shared" si="31"/>
        <v>122</v>
      </c>
      <c r="AE65" s="11">
        <f t="shared" si="31"/>
        <v>122</v>
      </c>
      <c r="AF65" s="11">
        <f t="shared" si="31"/>
        <v>122</v>
      </c>
      <c r="AG65" s="11">
        <f t="shared" si="31"/>
        <v>122</v>
      </c>
      <c r="AH65" s="11">
        <f t="shared" si="31"/>
        <v>122</v>
      </c>
      <c r="AI65" s="11">
        <f t="shared" si="31"/>
        <v>122</v>
      </c>
      <c r="AJ65" s="11">
        <f t="shared" si="31"/>
        <v>122</v>
      </c>
      <c r="AK65" s="11">
        <f t="shared" si="31"/>
        <v>122</v>
      </c>
      <c r="AL65" s="11">
        <f t="shared" si="31"/>
        <v>122</v>
      </c>
      <c r="AM65" s="11">
        <f t="shared" si="31"/>
        <v>122</v>
      </c>
      <c r="AN65" s="11">
        <f t="shared" si="31"/>
        <v>122</v>
      </c>
      <c r="AO65" s="11">
        <f t="shared" si="31"/>
        <v>122</v>
      </c>
      <c r="AP65" s="11">
        <f t="shared" si="31"/>
        <v>122</v>
      </c>
      <c r="AQ65" s="11">
        <f t="shared" si="31"/>
        <v>122</v>
      </c>
    </row>
    <row r="66" spans="2:43" x14ac:dyDescent="0.25">
      <c r="B66" s="10" t="s">
        <v>272</v>
      </c>
      <c r="H66" s="22">
        <f t="shared" si="32"/>
        <v>0</v>
      </c>
      <c r="I66" s="11">
        <f t="shared" si="33"/>
        <v>0</v>
      </c>
      <c r="J66" s="11">
        <f t="shared" si="34"/>
        <v>0</v>
      </c>
      <c r="K66" s="11">
        <f t="shared" si="35"/>
        <v>0</v>
      </c>
      <c r="L66" s="11">
        <f t="shared" si="36"/>
        <v>0</v>
      </c>
      <c r="M66" s="11">
        <f t="shared" si="31"/>
        <v>0</v>
      </c>
      <c r="N66" s="11">
        <f t="shared" si="31"/>
        <v>0</v>
      </c>
      <c r="O66" s="11">
        <f t="shared" si="31"/>
        <v>0</v>
      </c>
      <c r="P66" s="11">
        <f t="shared" si="31"/>
        <v>0</v>
      </c>
      <c r="Q66" s="11">
        <f t="shared" si="31"/>
        <v>0</v>
      </c>
      <c r="R66" s="11">
        <f t="shared" si="31"/>
        <v>0</v>
      </c>
      <c r="S66" s="11">
        <f t="shared" si="31"/>
        <v>0</v>
      </c>
      <c r="T66" s="11">
        <f t="shared" ref="T66:T81" si="37">IF($F12=0,T12+T39,IF($F12=30,S12+S39,IF($F12=60,R12+R39,IF($F12=90,Q12+Q39,IF($F12=120,P12+P39,0)))))</f>
        <v>0</v>
      </c>
      <c r="U66" s="11">
        <f t="shared" ref="U66:U81" si="38">IF($F12=0,U12+U39,IF($F12=30,T12+T39,IF($F12=60,S12+S39,IF($F12=90,R12+R39,IF($F12=120,Q12+Q39,0)))))</f>
        <v>0</v>
      </c>
      <c r="V66" s="11">
        <f t="shared" ref="V66:V81" si="39">IF($F12=0,V12+V39,IF($F12=30,U12+U39,IF($F12=60,T12+T39,IF($F12=90,S12+S39,IF($F12=120,R12+R39,0)))))</f>
        <v>0</v>
      </c>
      <c r="W66" s="11">
        <f t="shared" ref="W66:W81" si="40">IF($F12=0,W12+W39,IF($F12=30,V12+V39,IF($F12=60,U12+U39,IF($F12=90,T12+T39,IF($F12=120,S12+S39,0)))))</f>
        <v>0</v>
      </c>
      <c r="X66" s="11">
        <f t="shared" ref="X66:X81" si="41">IF($F12=0,X12+X39,IF($F12=30,W12+W39,IF($F12=60,V12+V39,IF($F12=90,U12+U39,IF($F12=120,T12+T39,0)))))</f>
        <v>0</v>
      </c>
      <c r="Y66" s="11">
        <f t="shared" ref="Y66:Y81" si="42">IF($F12=0,Y12+Y39,IF($F12=30,X12+X39,IF($F12=60,W12+W39,IF($F12=90,V12+V39,IF($F12=120,U12+U39,0)))))</f>
        <v>0</v>
      </c>
      <c r="Z66" s="11">
        <f t="shared" ref="Z66:Z81" si="43">IF($F12=0,Z12+Z39,IF($F12=30,Y12+Y39,IF($F12=60,X12+X39,IF($F12=90,W12+W39,IF($F12=120,V12+V39,0)))))</f>
        <v>0</v>
      </c>
      <c r="AA66" s="11">
        <f t="shared" ref="AA66:AA81" si="44">IF($F12=0,AA12+AA39,IF($F12=30,Z12+Z39,IF($F12=60,Y12+Y39,IF($F12=90,X12+X39,IF($F12=120,W12+W39,0)))))</f>
        <v>0</v>
      </c>
      <c r="AB66" s="11">
        <f t="shared" ref="AB66:AB81" si="45">IF($F12=0,AB12+AB39,IF($F12=30,AA12+AA39,IF($F12=60,Z12+Z39,IF($F12=90,Y12+Y39,IF($F12=120,X12+X39,0)))))</f>
        <v>0</v>
      </c>
      <c r="AC66" s="11">
        <f t="shared" ref="AC66:AC81" si="46">IF($F12=0,AC12+AC39,IF($F12=30,AB12+AB39,IF($F12=60,AA12+AA39,IF($F12=90,Z12+Z39,IF($F12=120,Y12+Y39,0)))))</f>
        <v>0</v>
      </c>
      <c r="AD66" s="11">
        <f t="shared" ref="AD66:AD81" si="47">IF($F12=0,AD12+AD39,IF($F12=30,AC12+AC39,IF($F12=60,AB12+AB39,IF($F12=90,AA12+AA39,IF($F12=120,Z12+Z39,0)))))</f>
        <v>0</v>
      </c>
      <c r="AE66" s="11">
        <f t="shared" ref="AE66:AE81" si="48">IF($F12=0,AE12+AE39,IF($F12=30,AD12+AD39,IF($F12=60,AC12+AC39,IF($F12=90,AB12+AB39,IF($F12=120,AA12+AA39,0)))))</f>
        <v>0</v>
      </c>
      <c r="AF66" s="11">
        <f t="shared" ref="AF66:AF81" si="49">IF($F12=0,AF12+AF39,IF($F12=30,AE12+AE39,IF($F12=60,AD12+AD39,IF($F12=90,AC12+AC39,IF($F12=120,AB12+AB39,0)))))</f>
        <v>0</v>
      </c>
      <c r="AG66" s="11">
        <f t="shared" ref="AG66:AG81" si="50">IF($F12=0,AG12+AG39,IF($F12=30,AF12+AF39,IF($F12=60,AE12+AE39,IF($F12=90,AD12+AD39,IF($F12=120,AC12+AC39,0)))))</f>
        <v>0</v>
      </c>
      <c r="AH66" s="11">
        <f t="shared" ref="AH66:AH81" si="51">IF($F12=0,AH12+AH39,IF($F12=30,AG12+AG39,IF($F12=60,AF12+AF39,IF($F12=90,AE12+AE39,IF($F12=120,AD12+AD39,0)))))</f>
        <v>0</v>
      </c>
      <c r="AI66" s="11">
        <f t="shared" ref="AI66:AI81" si="52">IF($F12=0,AI12+AI39,IF($F12=30,AH12+AH39,IF($F12=60,AG12+AG39,IF($F12=90,AF12+AF39,IF($F12=120,AE12+AE39,0)))))</f>
        <v>0</v>
      </c>
      <c r="AJ66" s="11">
        <f t="shared" ref="AJ66:AJ81" si="53">IF($F12=0,AJ12+AJ39,IF($F12=30,AI12+AI39,IF($F12=60,AH12+AH39,IF($F12=90,AG12+AG39,IF($F12=120,AF12+AF39,0)))))</f>
        <v>0</v>
      </c>
      <c r="AK66" s="11">
        <f t="shared" ref="AK66:AK81" si="54">IF($F12=0,AK12+AK39,IF($F12=30,AJ12+AJ39,IF($F12=60,AI12+AI39,IF($F12=90,AH12+AH39,IF($F12=120,AG12+AG39,0)))))</f>
        <v>0</v>
      </c>
      <c r="AL66" s="11">
        <f t="shared" ref="AL66:AL81" si="55">IF($F12=0,AL12+AL39,IF($F12=30,AK12+AK39,IF($F12=60,AJ12+AJ39,IF($F12=90,AI12+AI39,IF($F12=120,AH12+AH39,0)))))</f>
        <v>0</v>
      </c>
      <c r="AM66" s="11">
        <f t="shared" ref="AM66:AM81" si="56">IF($F12=0,AM12+AM39,IF($F12=30,AL12+AL39,IF($F12=60,AK12+AK39,IF($F12=90,AJ12+AJ39,IF($F12=120,AI12+AI39,0)))))</f>
        <v>0</v>
      </c>
      <c r="AN66" s="11">
        <f t="shared" ref="AN66:AN81" si="57">IF($F12=0,AN12+AN39,IF($F12=30,AM12+AM39,IF($F12=60,AL12+AL39,IF($F12=90,AK12+AK39,IF($F12=120,AJ12+AJ39,0)))))</f>
        <v>0</v>
      </c>
      <c r="AO66" s="11">
        <f t="shared" ref="AO66:AO81" si="58">IF($F12=0,AO12+AO39,IF($F12=30,AN12+AN39,IF($F12=60,AM12+AM39,IF($F12=90,AL12+AL39,IF($F12=120,AK12+AK39,0)))))</f>
        <v>0</v>
      </c>
      <c r="AP66" s="11">
        <f t="shared" ref="AP66:AP81" si="59">IF($F12=0,AP12+AP39,IF($F12=30,AO12+AO39,IF($F12=60,AN12+AN39,IF($F12=90,AM12+AM39,IF($F12=120,AL12+AL39,0)))))</f>
        <v>0</v>
      </c>
      <c r="AQ66" s="11">
        <f t="shared" ref="AQ66:AQ81" si="60">IF($F12=0,AQ12+AQ39,IF($F12=30,AP12+AP39,IF($F12=60,AO12+AO39,IF($F12=90,AN12+AN39,IF($F12=120,AM12+AM39,0)))))</f>
        <v>0</v>
      </c>
    </row>
    <row r="67" spans="2:43" x14ac:dyDescent="0.25">
      <c r="B67" s="10" t="s">
        <v>273</v>
      </c>
      <c r="H67" s="22">
        <f t="shared" si="32"/>
        <v>0</v>
      </c>
      <c r="I67" s="11">
        <f t="shared" si="33"/>
        <v>146.4</v>
      </c>
      <c r="J67" s="11">
        <f t="shared" si="34"/>
        <v>146.4</v>
      </c>
      <c r="K67" s="11">
        <f t="shared" si="35"/>
        <v>146.4</v>
      </c>
      <c r="L67" s="11">
        <f t="shared" si="36"/>
        <v>146.4</v>
      </c>
      <c r="M67" s="11">
        <f t="shared" ref="M67:M81" si="61">IF($F13=0,M13+M40,IF($F13=30,L13+L40,IF($F13=60,K13+K40,IF($F13=90,J13+J40,IF($F13=120,I13+I40,0)))))</f>
        <v>146.4</v>
      </c>
      <c r="N67" s="11">
        <f t="shared" ref="N67:N81" si="62">IF($F13=0,N13+N40,IF($F13=30,M13+M40,IF($F13=60,L13+L40,IF($F13=90,K13+K40,IF($F13=120,J13+J40,0)))))</f>
        <v>146.4</v>
      </c>
      <c r="O67" s="11">
        <f t="shared" ref="O67:O81" si="63">IF($F13=0,O13+O40,IF($F13=30,N13+N40,IF($F13=60,M13+M40,IF($F13=90,L13+L40,IF($F13=120,K13+K40,0)))))</f>
        <v>146.4</v>
      </c>
      <c r="P67" s="11">
        <f t="shared" ref="P67:P81" si="64">IF($F13=0,P13+P40,IF($F13=30,O13+O40,IF($F13=60,N13+N40,IF($F13=90,M13+M40,IF($F13=120,L13+L40,0)))))</f>
        <v>146.4</v>
      </c>
      <c r="Q67" s="11">
        <f t="shared" ref="Q67:Q81" si="65">IF($F13=0,Q13+Q40,IF($F13=30,P13+P40,IF($F13=60,O13+O40,IF($F13=90,N13+N40,IF($F13=120,M13+M40,0)))))</f>
        <v>146.4</v>
      </c>
      <c r="R67" s="11">
        <f t="shared" ref="R67:R81" si="66">IF($F13=0,R13+R40,IF($F13=30,Q13+Q40,IF($F13=60,P13+P40,IF($F13=90,O13+O40,IF($F13=120,N13+N40,0)))))</f>
        <v>146.4</v>
      </c>
      <c r="S67" s="11">
        <f t="shared" ref="S67:S81" si="67">IF($F13=0,S13+S40,IF($F13=30,R13+R40,IF($F13=60,Q13+Q40,IF($F13=90,P13+P40,IF($F13=120,O13+O40,0)))))</f>
        <v>146.4</v>
      </c>
      <c r="T67" s="11">
        <f t="shared" si="37"/>
        <v>146.4</v>
      </c>
      <c r="U67" s="11">
        <f t="shared" si="38"/>
        <v>146.4</v>
      </c>
      <c r="V67" s="11">
        <f t="shared" si="39"/>
        <v>146.4</v>
      </c>
      <c r="W67" s="11">
        <f t="shared" si="40"/>
        <v>146.4</v>
      </c>
      <c r="X67" s="11">
        <f t="shared" si="41"/>
        <v>146.4</v>
      </c>
      <c r="Y67" s="11">
        <f t="shared" si="42"/>
        <v>146.4</v>
      </c>
      <c r="Z67" s="11">
        <f t="shared" si="43"/>
        <v>146.4</v>
      </c>
      <c r="AA67" s="11">
        <f t="shared" si="44"/>
        <v>146.4</v>
      </c>
      <c r="AB67" s="11">
        <f t="shared" si="45"/>
        <v>146.4</v>
      </c>
      <c r="AC67" s="11">
        <f t="shared" si="46"/>
        <v>146.4</v>
      </c>
      <c r="AD67" s="11">
        <f t="shared" si="47"/>
        <v>146.4</v>
      </c>
      <c r="AE67" s="11">
        <f t="shared" si="48"/>
        <v>146.4</v>
      </c>
      <c r="AF67" s="11">
        <f t="shared" si="49"/>
        <v>146.4</v>
      </c>
      <c r="AG67" s="11">
        <f t="shared" si="50"/>
        <v>146.4</v>
      </c>
      <c r="AH67" s="11">
        <f t="shared" si="51"/>
        <v>146.4</v>
      </c>
      <c r="AI67" s="11">
        <f t="shared" si="52"/>
        <v>146.4</v>
      </c>
      <c r="AJ67" s="11">
        <f t="shared" si="53"/>
        <v>146.4</v>
      </c>
      <c r="AK67" s="11">
        <f t="shared" si="54"/>
        <v>146.4</v>
      </c>
      <c r="AL67" s="11">
        <f t="shared" si="55"/>
        <v>146.4</v>
      </c>
      <c r="AM67" s="11">
        <f t="shared" si="56"/>
        <v>146.4</v>
      </c>
      <c r="AN67" s="11">
        <f t="shared" si="57"/>
        <v>146.4</v>
      </c>
      <c r="AO67" s="11">
        <f t="shared" si="58"/>
        <v>146.4</v>
      </c>
      <c r="AP67" s="11">
        <f t="shared" si="59"/>
        <v>146.4</v>
      </c>
      <c r="AQ67" s="11">
        <f t="shared" si="60"/>
        <v>146.4</v>
      </c>
    </row>
    <row r="68" spans="2:43" x14ac:dyDescent="0.25">
      <c r="B68" s="10" t="s">
        <v>274</v>
      </c>
      <c r="H68" s="22">
        <f t="shared" si="32"/>
        <v>0</v>
      </c>
      <c r="I68" s="11">
        <f t="shared" si="33"/>
        <v>36.6</v>
      </c>
      <c r="J68" s="11">
        <f t="shared" si="34"/>
        <v>36.6</v>
      </c>
      <c r="K68" s="11">
        <f t="shared" si="35"/>
        <v>36.6</v>
      </c>
      <c r="L68" s="11">
        <f t="shared" si="36"/>
        <v>36.6</v>
      </c>
      <c r="M68" s="11">
        <f t="shared" si="61"/>
        <v>36.6</v>
      </c>
      <c r="N68" s="11">
        <f t="shared" si="62"/>
        <v>36.6</v>
      </c>
      <c r="O68" s="11">
        <f t="shared" si="63"/>
        <v>36.6</v>
      </c>
      <c r="P68" s="11">
        <f t="shared" si="64"/>
        <v>36.6</v>
      </c>
      <c r="Q68" s="11">
        <f t="shared" si="65"/>
        <v>36.6</v>
      </c>
      <c r="R68" s="11">
        <f t="shared" si="66"/>
        <v>36.6</v>
      </c>
      <c r="S68" s="11">
        <f t="shared" si="67"/>
        <v>36.6</v>
      </c>
      <c r="T68" s="11">
        <f t="shared" si="37"/>
        <v>36.6</v>
      </c>
      <c r="U68" s="11">
        <f t="shared" si="38"/>
        <v>36.6</v>
      </c>
      <c r="V68" s="11">
        <f t="shared" si="39"/>
        <v>36.6</v>
      </c>
      <c r="W68" s="11">
        <f t="shared" si="40"/>
        <v>36.6</v>
      </c>
      <c r="X68" s="11">
        <f t="shared" si="41"/>
        <v>36.6</v>
      </c>
      <c r="Y68" s="11">
        <f t="shared" si="42"/>
        <v>36.6</v>
      </c>
      <c r="Z68" s="11">
        <f t="shared" si="43"/>
        <v>36.6</v>
      </c>
      <c r="AA68" s="11">
        <f t="shared" si="44"/>
        <v>36.6</v>
      </c>
      <c r="AB68" s="11">
        <f t="shared" si="45"/>
        <v>36.6</v>
      </c>
      <c r="AC68" s="11">
        <f t="shared" si="46"/>
        <v>36.6</v>
      </c>
      <c r="AD68" s="11">
        <f t="shared" si="47"/>
        <v>36.6</v>
      </c>
      <c r="AE68" s="11">
        <f t="shared" si="48"/>
        <v>36.6</v>
      </c>
      <c r="AF68" s="11">
        <f t="shared" si="49"/>
        <v>36.6</v>
      </c>
      <c r="AG68" s="11">
        <f t="shared" si="50"/>
        <v>36.6</v>
      </c>
      <c r="AH68" s="11">
        <f t="shared" si="51"/>
        <v>36.6</v>
      </c>
      <c r="AI68" s="11">
        <f t="shared" si="52"/>
        <v>36.6</v>
      </c>
      <c r="AJ68" s="11">
        <f t="shared" si="53"/>
        <v>36.6</v>
      </c>
      <c r="AK68" s="11">
        <f t="shared" si="54"/>
        <v>36.6</v>
      </c>
      <c r="AL68" s="11">
        <f t="shared" si="55"/>
        <v>36.6</v>
      </c>
      <c r="AM68" s="11">
        <f t="shared" si="56"/>
        <v>36.6</v>
      </c>
      <c r="AN68" s="11">
        <f t="shared" si="57"/>
        <v>36.6</v>
      </c>
      <c r="AO68" s="11">
        <f t="shared" si="58"/>
        <v>36.6</v>
      </c>
      <c r="AP68" s="11">
        <f t="shared" si="59"/>
        <v>36.6</v>
      </c>
      <c r="AQ68" s="11">
        <f t="shared" si="60"/>
        <v>36.6</v>
      </c>
    </row>
    <row r="69" spans="2:43" x14ac:dyDescent="0.25">
      <c r="B69" s="10" t="s">
        <v>268</v>
      </c>
      <c r="H69" s="22">
        <f t="shared" si="32"/>
        <v>0</v>
      </c>
      <c r="I69" s="11">
        <f t="shared" si="33"/>
        <v>0</v>
      </c>
      <c r="J69" s="11">
        <f t="shared" si="34"/>
        <v>0</v>
      </c>
      <c r="K69" s="11">
        <f t="shared" si="35"/>
        <v>0</v>
      </c>
      <c r="L69" s="11">
        <f t="shared" si="36"/>
        <v>0</v>
      </c>
      <c r="M69" s="11">
        <f t="shared" si="61"/>
        <v>0</v>
      </c>
      <c r="N69" s="11">
        <f t="shared" si="62"/>
        <v>0</v>
      </c>
      <c r="O69" s="11">
        <f t="shared" si="63"/>
        <v>0</v>
      </c>
      <c r="P69" s="11">
        <f t="shared" si="64"/>
        <v>0</v>
      </c>
      <c r="Q69" s="11">
        <f t="shared" si="65"/>
        <v>0</v>
      </c>
      <c r="R69" s="11">
        <f t="shared" si="66"/>
        <v>0</v>
      </c>
      <c r="S69" s="11">
        <f t="shared" si="67"/>
        <v>0</v>
      </c>
      <c r="T69" s="11">
        <f t="shared" si="37"/>
        <v>0</v>
      </c>
      <c r="U69" s="11">
        <f t="shared" si="38"/>
        <v>0</v>
      </c>
      <c r="V69" s="11">
        <f t="shared" si="39"/>
        <v>0</v>
      </c>
      <c r="W69" s="11">
        <f t="shared" si="40"/>
        <v>0</v>
      </c>
      <c r="X69" s="11">
        <f t="shared" si="41"/>
        <v>0</v>
      </c>
      <c r="Y69" s="11">
        <f t="shared" si="42"/>
        <v>0</v>
      </c>
      <c r="Z69" s="11">
        <f t="shared" si="43"/>
        <v>0</v>
      </c>
      <c r="AA69" s="11">
        <f t="shared" si="44"/>
        <v>0</v>
      </c>
      <c r="AB69" s="11">
        <f t="shared" si="45"/>
        <v>0</v>
      </c>
      <c r="AC69" s="11">
        <f t="shared" si="46"/>
        <v>0</v>
      </c>
      <c r="AD69" s="11">
        <f t="shared" si="47"/>
        <v>0</v>
      </c>
      <c r="AE69" s="11">
        <f t="shared" si="48"/>
        <v>0</v>
      </c>
      <c r="AF69" s="11">
        <f t="shared" si="49"/>
        <v>0</v>
      </c>
      <c r="AG69" s="11">
        <f t="shared" si="50"/>
        <v>0</v>
      </c>
      <c r="AH69" s="11">
        <f t="shared" si="51"/>
        <v>0</v>
      </c>
      <c r="AI69" s="11">
        <f t="shared" si="52"/>
        <v>0</v>
      </c>
      <c r="AJ69" s="11">
        <f t="shared" si="53"/>
        <v>0</v>
      </c>
      <c r="AK69" s="11">
        <f t="shared" si="54"/>
        <v>0</v>
      </c>
      <c r="AL69" s="11">
        <f t="shared" si="55"/>
        <v>0</v>
      </c>
      <c r="AM69" s="11">
        <f t="shared" si="56"/>
        <v>0</v>
      </c>
      <c r="AN69" s="11">
        <f t="shared" si="57"/>
        <v>0</v>
      </c>
      <c r="AO69" s="11">
        <f t="shared" si="58"/>
        <v>0</v>
      </c>
      <c r="AP69" s="11">
        <f t="shared" si="59"/>
        <v>0</v>
      </c>
      <c r="AQ69" s="11">
        <f t="shared" si="60"/>
        <v>0</v>
      </c>
    </row>
    <row r="70" spans="2:43" x14ac:dyDescent="0.25">
      <c r="B70" s="10" t="s">
        <v>275</v>
      </c>
      <c r="H70" s="22">
        <f t="shared" si="32"/>
        <v>0</v>
      </c>
      <c r="I70" s="11">
        <f t="shared" si="33"/>
        <v>24.4</v>
      </c>
      <c r="J70" s="11">
        <f t="shared" si="34"/>
        <v>24.4</v>
      </c>
      <c r="K70" s="11">
        <f t="shared" si="35"/>
        <v>24.4</v>
      </c>
      <c r="L70" s="11">
        <f t="shared" si="36"/>
        <v>24.4</v>
      </c>
      <c r="M70" s="11">
        <f t="shared" si="61"/>
        <v>24.4</v>
      </c>
      <c r="N70" s="11">
        <f t="shared" si="62"/>
        <v>24.4</v>
      </c>
      <c r="O70" s="11">
        <f t="shared" si="63"/>
        <v>24.4</v>
      </c>
      <c r="P70" s="11">
        <f t="shared" si="64"/>
        <v>24.4</v>
      </c>
      <c r="Q70" s="11">
        <f t="shared" si="65"/>
        <v>24.4</v>
      </c>
      <c r="R70" s="11">
        <f t="shared" si="66"/>
        <v>24.4</v>
      </c>
      <c r="S70" s="11">
        <f t="shared" si="67"/>
        <v>24.4</v>
      </c>
      <c r="T70" s="11">
        <f t="shared" si="37"/>
        <v>24.4</v>
      </c>
      <c r="U70" s="11">
        <f t="shared" si="38"/>
        <v>24.4</v>
      </c>
      <c r="V70" s="11">
        <f t="shared" si="39"/>
        <v>24.4</v>
      </c>
      <c r="W70" s="11">
        <f t="shared" si="40"/>
        <v>24.4</v>
      </c>
      <c r="X70" s="11">
        <f t="shared" si="41"/>
        <v>24.4</v>
      </c>
      <c r="Y70" s="11">
        <f t="shared" si="42"/>
        <v>24.4</v>
      </c>
      <c r="Z70" s="11">
        <f t="shared" si="43"/>
        <v>24.4</v>
      </c>
      <c r="AA70" s="11">
        <f t="shared" si="44"/>
        <v>24.4</v>
      </c>
      <c r="AB70" s="11">
        <f t="shared" si="45"/>
        <v>24.4</v>
      </c>
      <c r="AC70" s="11">
        <f t="shared" si="46"/>
        <v>24.4</v>
      </c>
      <c r="AD70" s="11">
        <f t="shared" si="47"/>
        <v>24.4</v>
      </c>
      <c r="AE70" s="11">
        <f t="shared" si="48"/>
        <v>24.4</v>
      </c>
      <c r="AF70" s="11">
        <f t="shared" si="49"/>
        <v>24.4</v>
      </c>
      <c r="AG70" s="11">
        <f t="shared" si="50"/>
        <v>24.4</v>
      </c>
      <c r="AH70" s="11">
        <f t="shared" si="51"/>
        <v>24.4</v>
      </c>
      <c r="AI70" s="11">
        <f t="shared" si="52"/>
        <v>24.4</v>
      </c>
      <c r="AJ70" s="11">
        <f t="shared" si="53"/>
        <v>24.4</v>
      </c>
      <c r="AK70" s="11">
        <f t="shared" si="54"/>
        <v>24.4</v>
      </c>
      <c r="AL70" s="11">
        <f t="shared" si="55"/>
        <v>24.4</v>
      </c>
      <c r="AM70" s="11">
        <f t="shared" si="56"/>
        <v>24.4</v>
      </c>
      <c r="AN70" s="11">
        <f t="shared" si="57"/>
        <v>24.4</v>
      </c>
      <c r="AO70" s="11">
        <f t="shared" si="58"/>
        <v>24.4</v>
      </c>
      <c r="AP70" s="11">
        <f t="shared" si="59"/>
        <v>24.4</v>
      </c>
      <c r="AQ70" s="11">
        <f t="shared" si="60"/>
        <v>24.4</v>
      </c>
    </row>
    <row r="71" spans="2:43" x14ac:dyDescent="0.25">
      <c r="B71" s="10" t="s">
        <v>276</v>
      </c>
      <c r="H71" s="22">
        <f t="shared" si="32"/>
        <v>0</v>
      </c>
      <c r="I71" s="11">
        <f t="shared" si="33"/>
        <v>0</v>
      </c>
      <c r="J71" s="11">
        <f t="shared" si="34"/>
        <v>0</v>
      </c>
      <c r="K71" s="11">
        <f t="shared" si="35"/>
        <v>0</v>
      </c>
      <c r="L71" s="11">
        <f t="shared" si="36"/>
        <v>0</v>
      </c>
      <c r="M71" s="11">
        <f t="shared" si="61"/>
        <v>0</v>
      </c>
      <c r="N71" s="11">
        <f t="shared" si="62"/>
        <v>0</v>
      </c>
      <c r="O71" s="11">
        <f t="shared" si="63"/>
        <v>0</v>
      </c>
      <c r="P71" s="11">
        <f t="shared" si="64"/>
        <v>0</v>
      </c>
      <c r="Q71" s="11">
        <f t="shared" si="65"/>
        <v>0</v>
      </c>
      <c r="R71" s="11">
        <f t="shared" si="66"/>
        <v>0</v>
      </c>
      <c r="S71" s="11">
        <f t="shared" si="67"/>
        <v>0</v>
      </c>
      <c r="T71" s="11">
        <f t="shared" si="37"/>
        <v>0</v>
      </c>
      <c r="U71" s="11">
        <f t="shared" si="38"/>
        <v>0</v>
      </c>
      <c r="V71" s="11">
        <f t="shared" si="39"/>
        <v>0</v>
      </c>
      <c r="W71" s="11">
        <f t="shared" si="40"/>
        <v>0</v>
      </c>
      <c r="X71" s="11">
        <f t="shared" si="41"/>
        <v>0</v>
      </c>
      <c r="Y71" s="11">
        <f t="shared" si="42"/>
        <v>0</v>
      </c>
      <c r="Z71" s="11">
        <f t="shared" si="43"/>
        <v>0</v>
      </c>
      <c r="AA71" s="11">
        <f t="shared" si="44"/>
        <v>0</v>
      </c>
      <c r="AB71" s="11">
        <f t="shared" si="45"/>
        <v>0</v>
      </c>
      <c r="AC71" s="11">
        <f t="shared" si="46"/>
        <v>0</v>
      </c>
      <c r="AD71" s="11">
        <f t="shared" si="47"/>
        <v>0</v>
      </c>
      <c r="AE71" s="11">
        <f t="shared" si="48"/>
        <v>0</v>
      </c>
      <c r="AF71" s="11">
        <f t="shared" si="49"/>
        <v>0</v>
      </c>
      <c r="AG71" s="11">
        <f t="shared" si="50"/>
        <v>0</v>
      </c>
      <c r="AH71" s="11">
        <f t="shared" si="51"/>
        <v>0</v>
      </c>
      <c r="AI71" s="11">
        <f t="shared" si="52"/>
        <v>0</v>
      </c>
      <c r="AJ71" s="11">
        <f t="shared" si="53"/>
        <v>0</v>
      </c>
      <c r="AK71" s="11">
        <f t="shared" si="54"/>
        <v>0</v>
      </c>
      <c r="AL71" s="11">
        <f t="shared" si="55"/>
        <v>0</v>
      </c>
      <c r="AM71" s="11">
        <f t="shared" si="56"/>
        <v>0</v>
      </c>
      <c r="AN71" s="11">
        <f t="shared" si="57"/>
        <v>0</v>
      </c>
      <c r="AO71" s="11">
        <f t="shared" si="58"/>
        <v>0</v>
      </c>
      <c r="AP71" s="11">
        <f t="shared" si="59"/>
        <v>0</v>
      </c>
      <c r="AQ71" s="11">
        <f t="shared" si="60"/>
        <v>0</v>
      </c>
    </row>
    <row r="72" spans="2:43" x14ac:dyDescent="0.25">
      <c r="B72" s="10" t="s">
        <v>277</v>
      </c>
      <c r="H72" s="22">
        <f t="shared" si="32"/>
        <v>0</v>
      </c>
      <c r="I72" s="11">
        <f t="shared" si="33"/>
        <v>183</v>
      </c>
      <c r="J72" s="11">
        <f t="shared" si="34"/>
        <v>183</v>
      </c>
      <c r="K72" s="11">
        <f t="shared" si="35"/>
        <v>183</v>
      </c>
      <c r="L72" s="11">
        <f t="shared" si="36"/>
        <v>183</v>
      </c>
      <c r="M72" s="11">
        <f t="shared" si="61"/>
        <v>183</v>
      </c>
      <c r="N72" s="11">
        <f t="shared" si="62"/>
        <v>183</v>
      </c>
      <c r="O72" s="11">
        <f t="shared" si="63"/>
        <v>183</v>
      </c>
      <c r="P72" s="11">
        <f t="shared" si="64"/>
        <v>183</v>
      </c>
      <c r="Q72" s="11">
        <f t="shared" si="65"/>
        <v>183</v>
      </c>
      <c r="R72" s="11">
        <f t="shared" si="66"/>
        <v>183</v>
      </c>
      <c r="S72" s="11">
        <f t="shared" si="67"/>
        <v>183</v>
      </c>
      <c r="T72" s="11">
        <f t="shared" si="37"/>
        <v>183</v>
      </c>
      <c r="U72" s="11">
        <f t="shared" si="38"/>
        <v>183</v>
      </c>
      <c r="V72" s="11">
        <f t="shared" si="39"/>
        <v>183</v>
      </c>
      <c r="W72" s="11">
        <f t="shared" si="40"/>
        <v>183</v>
      </c>
      <c r="X72" s="11">
        <f t="shared" si="41"/>
        <v>183</v>
      </c>
      <c r="Y72" s="11">
        <f t="shared" si="42"/>
        <v>183</v>
      </c>
      <c r="Z72" s="11">
        <f t="shared" si="43"/>
        <v>183</v>
      </c>
      <c r="AA72" s="11">
        <f t="shared" si="44"/>
        <v>183</v>
      </c>
      <c r="AB72" s="11">
        <f t="shared" si="45"/>
        <v>183</v>
      </c>
      <c r="AC72" s="11">
        <f t="shared" si="46"/>
        <v>183</v>
      </c>
      <c r="AD72" s="11">
        <f t="shared" si="47"/>
        <v>183</v>
      </c>
      <c r="AE72" s="11">
        <f t="shared" si="48"/>
        <v>183</v>
      </c>
      <c r="AF72" s="11">
        <f t="shared" si="49"/>
        <v>183</v>
      </c>
      <c r="AG72" s="11">
        <f t="shared" si="50"/>
        <v>183</v>
      </c>
      <c r="AH72" s="11">
        <f t="shared" si="51"/>
        <v>183</v>
      </c>
      <c r="AI72" s="11">
        <f t="shared" si="52"/>
        <v>183</v>
      </c>
      <c r="AJ72" s="11">
        <f t="shared" si="53"/>
        <v>183</v>
      </c>
      <c r="AK72" s="11">
        <f t="shared" si="54"/>
        <v>183</v>
      </c>
      <c r="AL72" s="11">
        <f t="shared" si="55"/>
        <v>183</v>
      </c>
      <c r="AM72" s="11">
        <f t="shared" si="56"/>
        <v>183</v>
      </c>
      <c r="AN72" s="11">
        <f t="shared" si="57"/>
        <v>183</v>
      </c>
      <c r="AO72" s="11">
        <f t="shared" si="58"/>
        <v>183</v>
      </c>
      <c r="AP72" s="11">
        <f t="shared" si="59"/>
        <v>183</v>
      </c>
      <c r="AQ72" s="11">
        <f t="shared" si="60"/>
        <v>183</v>
      </c>
    </row>
    <row r="73" spans="2:43" x14ac:dyDescent="0.25">
      <c r="B73" s="10" t="s">
        <v>278</v>
      </c>
      <c r="H73" s="22">
        <f t="shared" si="32"/>
        <v>0</v>
      </c>
      <c r="I73" s="11">
        <f t="shared" si="33"/>
        <v>0</v>
      </c>
      <c r="J73" s="11">
        <f t="shared" si="34"/>
        <v>0</v>
      </c>
      <c r="K73" s="11">
        <f t="shared" si="35"/>
        <v>0</v>
      </c>
      <c r="L73" s="11">
        <f t="shared" si="36"/>
        <v>0</v>
      </c>
      <c r="M73" s="11">
        <f t="shared" si="61"/>
        <v>0</v>
      </c>
      <c r="N73" s="11">
        <f t="shared" si="62"/>
        <v>0</v>
      </c>
      <c r="O73" s="11">
        <f t="shared" si="63"/>
        <v>0</v>
      </c>
      <c r="P73" s="11">
        <f t="shared" si="64"/>
        <v>0</v>
      </c>
      <c r="Q73" s="11">
        <f t="shared" si="65"/>
        <v>0</v>
      </c>
      <c r="R73" s="11">
        <f t="shared" si="66"/>
        <v>0</v>
      </c>
      <c r="S73" s="11">
        <f t="shared" si="67"/>
        <v>0</v>
      </c>
      <c r="T73" s="11">
        <f t="shared" si="37"/>
        <v>0</v>
      </c>
      <c r="U73" s="11">
        <f t="shared" si="38"/>
        <v>0</v>
      </c>
      <c r="V73" s="11">
        <f t="shared" si="39"/>
        <v>0</v>
      </c>
      <c r="W73" s="11">
        <f t="shared" si="40"/>
        <v>0</v>
      </c>
      <c r="X73" s="11">
        <f t="shared" si="41"/>
        <v>0</v>
      </c>
      <c r="Y73" s="11">
        <f t="shared" si="42"/>
        <v>0</v>
      </c>
      <c r="Z73" s="11">
        <f t="shared" si="43"/>
        <v>0</v>
      </c>
      <c r="AA73" s="11">
        <f t="shared" si="44"/>
        <v>0</v>
      </c>
      <c r="AB73" s="11">
        <f t="shared" si="45"/>
        <v>0</v>
      </c>
      <c r="AC73" s="11">
        <f t="shared" si="46"/>
        <v>0</v>
      </c>
      <c r="AD73" s="11">
        <f t="shared" si="47"/>
        <v>0</v>
      </c>
      <c r="AE73" s="11">
        <f t="shared" si="48"/>
        <v>0</v>
      </c>
      <c r="AF73" s="11">
        <f t="shared" si="49"/>
        <v>0</v>
      </c>
      <c r="AG73" s="11">
        <f t="shared" si="50"/>
        <v>0</v>
      </c>
      <c r="AH73" s="11">
        <f t="shared" si="51"/>
        <v>0</v>
      </c>
      <c r="AI73" s="11">
        <f t="shared" si="52"/>
        <v>0</v>
      </c>
      <c r="AJ73" s="11">
        <f t="shared" si="53"/>
        <v>0</v>
      </c>
      <c r="AK73" s="11">
        <f t="shared" si="54"/>
        <v>0</v>
      </c>
      <c r="AL73" s="11">
        <f t="shared" si="55"/>
        <v>0</v>
      </c>
      <c r="AM73" s="11">
        <f t="shared" si="56"/>
        <v>0</v>
      </c>
      <c r="AN73" s="11">
        <f t="shared" si="57"/>
        <v>0</v>
      </c>
      <c r="AO73" s="11">
        <f t="shared" si="58"/>
        <v>0</v>
      </c>
      <c r="AP73" s="11">
        <f t="shared" si="59"/>
        <v>0</v>
      </c>
      <c r="AQ73" s="11">
        <f t="shared" si="60"/>
        <v>0</v>
      </c>
    </row>
    <row r="74" spans="2:43" x14ac:dyDescent="0.25">
      <c r="B74" s="10" t="s">
        <v>279</v>
      </c>
      <c r="H74" s="22">
        <f t="shared" si="32"/>
        <v>0</v>
      </c>
      <c r="I74" s="11">
        <f t="shared" si="33"/>
        <v>12.2</v>
      </c>
      <c r="J74" s="11">
        <f t="shared" si="34"/>
        <v>12.2</v>
      </c>
      <c r="K74" s="11">
        <f t="shared" si="35"/>
        <v>12.2</v>
      </c>
      <c r="L74" s="11">
        <f t="shared" si="36"/>
        <v>12.2</v>
      </c>
      <c r="M74" s="11">
        <f t="shared" si="61"/>
        <v>12.2</v>
      </c>
      <c r="N74" s="11">
        <f t="shared" si="62"/>
        <v>12.2</v>
      </c>
      <c r="O74" s="11">
        <f t="shared" si="63"/>
        <v>12.2</v>
      </c>
      <c r="P74" s="11">
        <f t="shared" si="64"/>
        <v>12.2</v>
      </c>
      <c r="Q74" s="11">
        <f t="shared" si="65"/>
        <v>12.2</v>
      </c>
      <c r="R74" s="11">
        <f t="shared" si="66"/>
        <v>12.2</v>
      </c>
      <c r="S74" s="11">
        <f t="shared" si="67"/>
        <v>12.2</v>
      </c>
      <c r="T74" s="11">
        <f t="shared" si="37"/>
        <v>12.2</v>
      </c>
      <c r="U74" s="11">
        <f t="shared" si="38"/>
        <v>12.2</v>
      </c>
      <c r="V74" s="11">
        <f t="shared" si="39"/>
        <v>12.2</v>
      </c>
      <c r="W74" s="11">
        <f t="shared" si="40"/>
        <v>12.2</v>
      </c>
      <c r="X74" s="11">
        <f t="shared" si="41"/>
        <v>12.2</v>
      </c>
      <c r="Y74" s="11">
        <f t="shared" si="42"/>
        <v>12.2</v>
      </c>
      <c r="Z74" s="11">
        <f t="shared" si="43"/>
        <v>12.2</v>
      </c>
      <c r="AA74" s="11">
        <f t="shared" si="44"/>
        <v>12.2</v>
      </c>
      <c r="AB74" s="11">
        <f t="shared" si="45"/>
        <v>12.2</v>
      </c>
      <c r="AC74" s="11">
        <f t="shared" si="46"/>
        <v>12.2</v>
      </c>
      <c r="AD74" s="11">
        <f t="shared" si="47"/>
        <v>12.2</v>
      </c>
      <c r="AE74" s="11">
        <f t="shared" si="48"/>
        <v>12.2</v>
      </c>
      <c r="AF74" s="11">
        <f t="shared" si="49"/>
        <v>12.2</v>
      </c>
      <c r="AG74" s="11">
        <f t="shared" si="50"/>
        <v>12.2</v>
      </c>
      <c r="AH74" s="11">
        <f t="shared" si="51"/>
        <v>12.2</v>
      </c>
      <c r="AI74" s="11">
        <f t="shared" si="52"/>
        <v>12.2</v>
      </c>
      <c r="AJ74" s="11">
        <f t="shared" si="53"/>
        <v>12.2</v>
      </c>
      <c r="AK74" s="11">
        <f t="shared" si="54"/>
        <v>12.2</v>
      </c>
      <c r="AL74" s="11">
        <f t="shared" si="55"/>
        <v>12.2</v>
      </c>
      <c r="AM74" s="11">
        <f t="shared" si="56"/>
        <v>12.2</v>
      </c>
      <c r="AN74" s="11">
        <f t="shared" si="57"/>
        <v>12.2</v>
      </c>
      <c r="AO74" s="11">
        <f t="shared" si="58"/>
        <v>12.2</v>
      </c>
      <c r="AP74" s="11">
        <f t="shared" si="59"/>
        <v>12.2</v>
      </c>
      <c r="AQ74" s="11">
        <f t="shared" si="60"/>
        <v>12.2</v>
      </c>
    </row>
    <row r="75" spans="2:43" x14ac:dyDescent="0.25">
      <c r="B75" s="10" t="s">
        <v>280</v>
      </c>
      <c r="H75" s="22">
        <f t="shared" si="32"/>
        <v>0</v>
      </c>
      <c r="I75" s="11">
        <f t="shared" si="33"/>
        <v>0</v>
      </c>
      <c r="J75" s="11">
        <f t="shared" si="34"/>
        <v>0</v>
      </c>
      <c r="K75" s="11">
        <f t="shared" si="35"/>
        <v>0</v>
      </c>
      <c r="L75" s="11">
        <f t="shared" si="36"/>
        <v>0</v>
      </c>
      <c r="M75" s="11">
        <f t="shared" si="61"/>
        <v>0</v>
      </c>
      <c r="N75" s="11">
        <f t="shared" si="62"/>
        <v>0</v>
      </c>
      <c r="O75" s="11">
        <f t="shared" si="63"/>
        <v>0</v>
      </c>
      <c r="P75" s="11">
        <f t="shared" si="64"/>
        <v>0</v>
      </c>
      <c r="Q75" s="11">
        <f t="shared" si="65"/>
        <v>0</v>
      </c>
      <c r="R75" s="11">
        <f t="shared" si="66"/>
        <v>0</v>
      </c>
      <c r="S75" s="11">
        <f t="shared" si="67"/>
        <v>0</v>
      </c>
      <c r="T75" s="11">
        <f t="shared" si="37"/>
        <v>0</v>
      </c>
      <c r="U75" s="11">
        <f t="shared" si="38"/>
        <v>0</v>
      </c>
      <c r="V75" s="11">
        <f t="shared" si="39"/>
        <v>0</v>
      </c>
      <c r="W75" s="11">
        <f t="shared" si="40"/>
        <v>0</v>
      </c>
      <c r="X75" s="11">
        <f t="shared" si="41"/>
        <v>0</v>
      </c>
      <c r="Y75" s="11">
        <f t="shared" si="42"/>
        <v>0</v>
      </c>
      <c r="Z75" s="11">
        <f t="shared" si="43"/>
        <v>0</v>
      </c>
      <c r="AA75" s="11">
        <f t="shared" si="44"/>
        <v>0</v>
      </c>
      <c r="AB75" s="11">
        <f t="shared" si="45"/>
        <v>0</v>
      </c>
      <c r="AC75" s="11">
        <f t="shared" si="46"/>
        <v>0</v>
      </c>
      <c r="AD75" s="11">
        <f t="shared" si="47"/>
        <v>0</v>
      </c>
      <c r="AE75" s="11">
        <f t="shared" si="48"/>
        <v>0</v>
      </c>
      <c r="AF75" s="11">
        <f t="shared" si="49"/>
        <v>0</v>
      </c>
      <c r="AG75" s="11">
        <f t="shared" si="50"/>
        <v>0</v>
      </c>
      <c r="AH75" s="11">
        <f t="shared" si="51"/>
        <v>0</v>
      </c>
      <c r="AI75" s="11">
        <f t="shared" si="52"/>
        <v>0</v>
      </c>
      <c r="AJ75" s="11">
        <f t="shared" si="53"/>
        <v>0</v>
      </c>
      <c r="AK75" s="11">
        <f t="shared" si="54"/>
        <v>0</v>
      </c>
      <c r="AL75" s="11">
        <f t="shared" si="55"/>
        <v>0</v>
      </c>
      <c r="AM75" s="11">
        <f t="shared" si="56"/>
        <v>0</v>
      </c>
      <c r="AN75" s="11">
        <f t="shared" si="57"/>
        <v>0</v>
      </c>
      <c r="AO75" s="11">
        <f t="shared" si="58"/>
        <v>0</v>
      </c>
      <c r="AP75" s="11">
        <f t="shared" si="59"/>
        <v>0</v>
      </c>
      <c r="AQ75" s="11">
        <f t="shared" si="60"/>
        <v>0</v>
      </c>
    </row>
    <row r="76" spans="2:43" x14ac:dyDescent="0.25">
      <c r="B76" s="10" t="s">
        <v>281</v>
      </c>
      <c r="H76" s="22">
        <f t="shared" si="32"/>
        <v>0</v>
      </c>
      <c r="I76" s="11">
        <f t="shared" si="33"/>
        <v>0</v>
      </c>
      <c r="J76" s="11">
        <f t="shared" si="34"/>
        <v>0</v>
      </c>
      <c r="K76" s="11">
        <f t="shared" si="35"/>
        <v>0</v>
      </c>
      <c r="L76" s="11">
        <f t="shared" si="36"/>
        <v>0</v>
      </c>
      <c r="M76" s="11">
        <f t="shared" si="61"/>
        <v>0</v>
      </c>
      <c r="N76" s="11">
        <f t="shared" si="62"/>
        <v>0</v>
      </c>
      <c r="O76" s="11">
        <f t="shared" si="63"/>
        <v>0</v>
      </c>
      <c r="P76" s="11">
        <f t="shared" si="64"/>
        <v>0</v>
      </c>
      <c r="Q76" s="11">
        <f t="shared" si="65"/>
        <v>0</v>
      </c>
      <c r="R76" s="11">
        <f t="shared" si="66"/>
        <v>0</v>
      </c>
      <c r="S76" s="11">
        <f t="shared" si="67"/>
        <v>0</v>
      </c>
      <c r="T76" s="11">
        <f t="shared" si="37"/>
        <v>0</v>
      </c>
      <c r="U76" s="11">
        <f t="shared" si="38"/>
        <v>0</v>
      </c>
      <c r="V76" s="11">
        <f t="shared" si="39"/>
        <v>0</v>
      </c>
      <c r="W76" s="11">
        <f t="shared" si="40"/>
        <v>0</v>
      </c>
      <c r="X76" s="11">
        <f t="shared" si="41"/>
        <v>0</v>
      </c>
      <c r="Y76" s="11">
        <f t="shared" si="42"/>
        <v>0</v>
      </c>
      <c r="Z76" s="11">
        <f t="shared" si="43"/>
        <v>0</v>
      </c>
      <c r="AA76" s="11">
        <f t="shared" si="44"/>
        <v>0</v>
      </c>
      <c r="AB76" s="11">
        <f t="shared" si="45"/>
        <v>0</v>
      </c>
      <c r="AC76" s="11">
        <f t="shared" si="46"/>
        <v>0</v>
      </c>
      <c r="AD76" s="11">
        <f t="shared" si="47"/>
        <v>0</v>
      </c>
      <c r="AE76" s="11">
        <f t="shared" si="48"/>
        <v>0</v>
      </c>
      <c r="AF76" s="11">
        <f t="shared" si="49"/>
        <v>0</v>
      </c>
      <c r="AG76" s="11">
        <f t="shared" si="50"/>
        <v>0</v>
      </c>
      <c r="AH76" s="11">
        <f t="shared" si="51"/>
        <v>0</v>
      </c>
      <c r="AI76" s="11">
        <f t="shared" si="52"/>
        <v>0</v>
      </c>
      <c r="AJ76" s="11">
        <f t="shared" si="53"/>
        <v>0</v>
      </c>
      <c r="AK76" s="11">
        <f t="shared" si="54"/>
        <v>0</v>
      </c>
      <c r="AL76" s="11">
        <f t="shared" si="55"/>
        <v>0</v>
      </c>
      <c r="AM76" s="11">
        <f t="shared" si="56"/>
        <v>0</v>
      </c>
      <c r="AN76" s="11">
        <f t="shared" si="57"/>
        <v>0</v>
      </c>
      <c r="AO76" s="11">
        <f t="shared" si="58"/>
        <v>0</v>
      </c>
      <c r="AP76" s="11">
        <f t="shared" si="59"/>
        <v>0</v>
      </c>
      <c r="AQ76" s="11">
        <f t="shared" si="60"/>
        <v>0</v>
      </c>
    </row>
    <row r="77" spans="2:43" x14ac:dyDescent="0.25">
      <c r="B77" s="10" t="s">
        <v>282</v>
      </c>
      <c r="H77" s="22">
        <f t="shared" si="32"/>
        <v>0</v>
      </c>
      <c r="I77" s="11">
        <f t="shared" si="33"/>
        <v>1000</v>
      </c>
      <c r="J77" s="11">
        <f t="shared" si="34"/>
        <v>1000</v>
      </c>
      <c r="K77" s="11">
        <f t="shared" si="35"/>
        <v>1000</v>
      </c>
      <c r="L77" s="11">
        <f t="shared" si="36"/>
        <v>1000</v>
      </c>
      <c r="M77" s="11">
        <f t="shared" si="61"/>
        <v>1000</v>
      </c>
      <c r="N77" s="11">
        <f t="shared" si="62"/>
        <v>1000</v>
      </c>
      <c r="O77" s="11">
        <f t="shared" si="63"/>
        <v>1000</v>
      </c>
      <c r="P77" s="11">
        <f t="shared" si="64"/>
        <v>1000</v>
      </c>
      <c r="Q77" s="11">
        <f t="shared" si="65"/>
        <v>1000</v>
      </c>
      <c r="R77" s="11">
        <f t="shared" si="66"/>
        <v>1000</v>
      </c>
      <c r="S77" s="11">
        <f t="shared" si="67"/>
        <v>1000</v>
      </c>
      <c r="T77" s="11">
        <f t="shared" si="37"/>
        <v>1000</v>
      </c>
      <c r="U77" s="11">
        <f t="shared" si="38"/>
        <v>1000</v>
      </c>
      <c r="V77" s="11">
        <f t="shared" si="39"/>
        <v>1000</v>
      </c>
      <c r="W77" s="11">
        <f t="shared" si="40"/>
        <v>1000</v>
      </c>
      <c r="X77" s="11">
        <f t="shared" si="41"/>
        <v>1000</v>
      </c>
      <c r="Y77" s="11">
        <f t="shared" si="42"/>
        <v>1000</v>
      </c>
      <c r="Z77" s="11">
        <f t="shared" si="43"/>
        <v>1000</v>
      </c>
      <c r="AA77" s="11">
        <f t="shared" si="44"/>
        <v>1000</v>
      </c>
      <c r="AB77" s="11">
        <f t="shared" si="45"/>
        <v>1000</v>
      </c>
      <c r="AC77" s="11">
        <f t="shared" si="46"/>
        <v>1000</v>
      </c>
      <c r="AD77" s="11">
        <f t="shared" si="47"/>
        <v>1000</v>
      </c>
      <c r="AE77" s="11">
        <f t="shared" si="48"/>
        <v>1000</v>
      </c>
      <c r="AF77" s="11">
        <f t="shared" si="49"/>
        <v>1000</v>
      </c>
      <c r="AG77" s="11">
        <f t="shared" si="50"/>
        <v>1000</v>
      </c>
      <c r="AH77" s="11">
        <f t="shared" si="51"/>
        <v>1000</v>
      </c>
      <c r="AI77" s="11">
        <f t="shared" si="52"/>
        <v>1000</v>
      </c>
      <c r="AJ77" s="11">
        <f t="shared" si="53"/>
        <v>1000</v>
      </c>
      <c r="AK77" s="11">
        <f t="shared" si="54"/>
        <v>1000</v>
      </c>
      <c r="AL77" s="11">
        <f t="shared" si="55"/>
        <v>1000</v>
      </c>
      <c r="AM77" s="11">
        <f t="shared" si="56"/>
        <v>1000</v>
      </c>
      <c r="AN77" s="11">
        <f t="shared" si="57"/>
        <v>1000</v>
      </c>
      <c r="AO77" s="11">
        <f t="shared" si="58"/>
        <v>1000</v>
      </c>
      <c r="AP77" s="11">
        <f t="shared" si="59"/>
        <v>1000</v>
      </c>
      <c r="AQ77" s="11">
        <f t="shared" si="60"/>
        <v>1000</v>
      </c>
    </row>
    <row r="78" spans="2:43" x14ac:dyDescent="0.25">
      <c r="B78" s="10" t="s">
        <v>283</v>
      </c>
      <c r="H78" s="22">
        <f t="shared" si="32"/>
        <v>0</v>
      </c>
      <c r="I78" s="11">
        <f t="shared" si="33"/>
        <v>122</v>
      </c>
      <c r="J78" s="11">
        <f t="shared" si="34"/>
        <v>122</v>
      </c>
      <c r="K78" s="11">
        <f t="shared" si="35"/>
        <v>122</v>
      </c>
      <c r="L78" s="11">
        <f t="shared" si="36"/>
        <v>122</v>
      </c>
      <c r="M78" s="11">
        <f t="shared" si="61"/>
        <v>122</v>
      </c>
      <c r="N78" s="11">
        <f t="shared" si="62"/>
        <v>122</v>
      </c>
      <c r="O78" s="11">
        <f t="shared" si="63"/>
        <v>122</v>
      </c>
      <c r="P78" s="11">
        <f t="shared" si="64"/>
        <v>122</v>
      </c>
      <c r="Q78" s="11">
        <f t="shared" si="65"/>
        <v>122</v>
      </c>
      <c r="R78" s="11">
        <f t="shared" si="66"/>
        <v>122</v>
      </c>
      <c r="S78" s="11">
        <f t="shared" si="67"/>
        <v>122</v>
      </c>
      <c r="T78" s="11">
        <f t="shared" si="37"/>
        <v>122</v>
      </c>
      <c r="U78" s="11">
        <f t="shared" si="38"/>
        <v>122</v>
      </c>
      <c r="V78" s="11">
        <f t="shared" si="39"/>
        <v>122</v>
      </c>
      <c r="W78" s="11">
        <f t="shared" si="40"/>
        <v>122</v>
      </c>
      <c r="X78" s="11">
        <f t="shared" si="41"/>
        <v>122</v>
      </c>
      <c r="Y78" s="11">
        <f t="shared" si="42"/>
        <v>122</v>
      </c>
      <c r="Z78" s="11">
        <f t="shared" si="43"/>
        <v>122</v>
      </c>
      <c r="AA78" s="11">
        <f t="shared" si="44"/>
        <v>122</v>
      </c>
      <c r="AB78" s="11">
        <f t="shared" si="45"/>
        <v>122</v>
      </c>
      <c r="AC78" s="11">
        <f t="shared" si="46"/>
        <v>122</v>
      </c>
      <c r="AD78" s="11">
        <f t="shared" si="47"/>
        <v>122</v>
      </c>
      <c r="AE78" s="11">
        <f t="shared" si="48"/>
        <v>122</v>
      </c>
      <c r="AF78" s="11">
        <f t="shared" si="49"/>
        <v>122</v>
      </c>
      <c r="AG78" s="11">
        <f t="shared" si="50"/>
        <v>122</v>
      </c>
      <c r="AH78" s="11">
        <f t="shared" si="51"/>
        <v>122</v>
      </c>
      <c r="AI78" s="11">
        <f t="shared" si="52"/>
        <v>122</v>
      </c>
      <c r="AJ78" s="11">
        <f t="shared" si="53"/>
        <v>122</v>
      </c>
      <c r="AK78" s="11">
        <f t="shared" si="54"/>
        <v>122</v>
      </c>
      <c r="AL78" s="11">
        <f t="shared" si="55"/>
        <v>122</v>
      </c>
      <c r="AM78" s="11">
        <f t="shared" si="56"/>
        <v>122</v>
      </c>
      <c r="AN78" s="11">
        <f t="shared" si="57"/>
        <v>122</v>
      </c>
      <c r="AO78" s="11">
        <f t="shared" si="58"/>
        <v>122</v>
      </c>
      <c r="AP78" s="11">
        <f t="shared" si="59"/>
        <v>122</v>
      </c>
      <c r="AQ78" s="11">
        <f t="shared" si="60"/>
        <v>122</v>
      </c>
    </row>
    <row r="79" spans="2:43" x14ac:dyDescent="0.25">
      <c r="B79" s="10" t="s">
        <v>284</v>
      </c>
      <c r="H79" s="22">
        <f t="shared" si="32"/>
        <v>0</v>
      </c>
      <c r="I79" s="11">
        <f t="shared" si="33"/>
        <v>36.6</v>
      </c>
      <c r="J79" s="11">
        <f t="shared" si="34"/>
        <v>36.6</v>
      </c>
      <c r="K79" s="11">
        <f t="shared" si="35"/>
        <v>36.6</v>
      </c>
      <c r="L79" s="11">
        <f t="shared" si="36"/>
        <v>36.6</v>
      </c>
      <c r="M79" s="11">
        <f t="shared" si="61"/>
        <v>36.6</v>
      </c>
      <c r="N79" s="11">
        <f t="shared" si="62"/>
        <v>36.6</v>
      </c>
      <c r="O79" s="11">
        <f t="shared" si="63"/>
        <v>36.6</v>
      </c>
      <c r="P79" s="11">
        <f t="shared" si="64"/>
        <v>36.6</v>
      </c>
      <c r="Q79" s="11">
        <f t="shared" si="65"/>
        <v>36.6</v>
      </c>
      <c r="R79" s="11">
        <f t="shared" si="66"/>
        <v>36.6</v>
      </c>
      <c r="S79" s="11">
        <f t="shared" si="67"/>
        <v>36.6</v>
      </c>
      <c r="T79" s="11">
        <f t="shared" si="37"/>
        <v>36.6</v>
      </c>
      <c r="U79" s="11">
        <f t="shared" si="38"/>
        <v>36.6</v>
      </c>
      <c r="V79" s="11">
        <f t="shared" si="39"/>
        <v>36.6</v>
      </c>
      <c r="W79" s="11">
        <f t="shared" si="40"/>
        <v>36.6</v>
      </c>
      <c r="X79" s="11">
        <f t="shared" si="41"/>
        <v>36.6</v>
      </c>
      <c r="Y79" s="11">
        <f t="shared" si="42"/>
        <v>36.6</v>
      </c>
      <c r="Z79" s="11">
        <f t="shared" si="43"/>
        <v>36.6</v>
      </c>
      <c r="AA79" s="11">
        <f t="shared" si="44"/>
        <v>36.6</v>
      </c>
      <c r="AB79" s="11">
        <f t="shared" si="45"/>
        <v>36.6</v>
      </c>
      <c r="AC79" s="11">
        <f t="shared" si="46"/>
        <v>36.6</v>
      </c>
      <c r="AD79" s="11">
        <f t="shared" si="47"/>
        <v>36.6</v>
      </c>
      <c r="AE79" s="11">
        <f t="shared" si="48"/>
        <v>36.6</v>
      </c>
      <c r="AF79" s="11">
        <f t="shared" si="49"/>
        <v>36.6</v>
      </c>
      <c r="AG79" s="11">
        <f t="shared" si="50"/>
        <v>36.6</v>
      </c>
      <c r="AH79" s="11">
        <f t="shared" si="51"/>
        <v>36.6</v>
      </c>
      <c r="AI79" s="11">
        <f t="shared" si="52"/>
        <v>36.6</v>
      </c>
      <c r="AJ79" s="11">
        <f t="shared" si="53"/>
        <v>36.6</v>
      </c>
      <c r="AK79" s="11">
        <f t="shared" si="54"/>
        <v>36.6</v>
      </c>
      <c r="AL79" s="11">
        <f t="shared" si="55"/>
        <v>36.6</v>
      </c>
      <c r="AM79" s="11">
        <f t="shared" si="56"/>
        <v>36.6</v>
      </c>
      <c r="AN79" s="11">
        <f t="shared" si="57"/>
        <v>36.6</v>
      </c>
      <c r="AO79" s="11">
        <f t="shared" si="58"/>
        <v>36.6</v>
      </c>
      <c r="AP79" s="11">
        <f t="shared" si="59"/>
        <v>36.6</v>
      </c>
      <c r="AQ79" s="11">
        <f t="shared" si="60"/>
        <v>36.6</v>
      </c>
    </row>
    <row r="80" spans="2:43" x14ac:dyDescent="0.25">
      <c r="B80" s="10" t="s">
        <v>285</v>
      </c>
      <c r="H80" s="22">
        <f t="shared" si="32"/>
        <v>0</v>
      </c>
      <c r="I80" s="11">
        <f t="shared" si="33"/>
        <v>0</v>
      </c>
      <c r="J80" s="11">
        <f t="shared" si="34"/>
        <v>0</v>
      </c>
      <c r="K80" s="11">
        <f t="shared" si="35"/>
        <v>0</v>
      </c>
      <c r="L80" s="11">
        <f t="shared" si="36"/>
        <v>0</v>
      </c>
      <c r="M80" s="11">
        <f t="shared" si="61"/>
        <v>0</v>
      </c>
      <c r="N80" s="11">
        <f t="shared" si="62"/>
        <v>0</v>
      </c>
      <c r="O80" s="11">
        <f t="shared" si="63"/>
        <v>0</v>
      </c>
      <c r="P80" s="11">
        <f t="shared" si="64"/>
        <v>0</v>
      </c>
      <c r="Q80" s="11">
        <f t="shared" si="65"/>
        <v>0</v>
      </c>
      <c r="R80" s="11">
        <f t="shared" si="66"/>
        <v>0</v>
      </c>
      <c r="S80" s="11">
        <f t="shared" si="67"/>
        <v>0</v>
      </c>
      <c r="T80" s="11">
        <f t="shared" si="37"/>
        <v>0</v>
      </c>
      <c r="U80" s="11">
        <f t="shared" si="38"/>
        <v>0</v>
      </c>
      <c r="V80" s="11">
        <f t="shared" si="39"/>
        <v>0</v>
      </c>
      <c r="W80" s="11">
        <f t="shared" si="40"/>
        <v>0</v>
      </c>
      <c r="X80" s="11">
        <f t="shared" si="41"/>
        <v>0</v>
      </c>
      <c r="Y80" s="11">
        <f t="shared" si="42"/>
        <v>0</v>
      </c>
      <c r="Z80" s="11">
        <f t="shared" si="43"/>
        <v>0</v>
      </c>
      <c r="AA80" s="11">
        <f t="shared" si="44"/>
        <v>0</v>
      </c>
      <c r="AB80" s="11">
        <f t="shared" si="45"/>
        <v>0</v>
      </c>
      <c r="AC80" s="11">
        <f t="shared" si="46"/>
        <v>0</v>
      </c>
      <c r="AD80" s="11">
        <f t="shared" si="47"/>
        <v>0</v>
      </c>
      <c r="AE80" s="11">
        <f t="shared" si="48"/>
        <v>0</v>
      </c>
      <c r="AF80" s="11">
        <f t="shared" si="49"/>
        <v>0</v>
      </c>
      <c r="AG80" s="11">
        <f t="shared" si="50"/>
        <v>0</v>
      </c>
      <c r="AH80" s="11">
        <f t="shared" si="51"/>
        <v>0</v>
      </c>
      <c r="AI80" s="11">
        <f t="shared" si="52"/>
        <v>0</v>
      </c>
      <c r="AJ80" s="11">
        <f t="shared" si="53"/>
        <v>0</v>
      </c>
      <c r="AK80" s="11">
        <f t="shared" si="54"/>
        <v>0</v>
      </c>
      <c r="AL80" s="11">
        <f t="shared" si="55"/>
        <v>0</v>
      </c>
      <c r="AM80" s="11">
        <f t="shared" si="56"/>
        <v>0</v>
      </c>
      <c r="AN80" s="11">
        <f t="shared" si="57"/>
        <v>0</v>
      </c>
      <c r="AO80" s="11">
        <f t="shared" si="58"/>
        <v>0</v>
      </c>
      <c r="AP80" s="11">
        <f t="shared" si="59"/>
        <v>0</v>
      </c>
      <c r="AQ80" s="11">
        <f t="shared" si="60"/>
        <v>0</v>
      </c>
    </row>
    <row r="81" spans="2:43" x14ac:dyDescent="0.25">
      <c r="B81" s="10" t="s">
        <v>238</v>
      </c>
      <c r="H81" s="22">
        <f t="shared" si="32"/>
        <v>0</v>
      </c>
      <c r="I81" s="11">
        <f t="shared" si="33"/>
        <v>0</v>
      </c>
      <c r="J81" s="11">
        <f t="shared" si="34"/>
        <v>0</v>
      </c>
      <c r="K81" s="11">
        <f t="shared" si="35"/>
        <v>0</v>
      </c>
      <c r="L81" s="11">
        <f t="shared" si="36"/>
        <v>0</v>
      </c>
      <c r="M81" s="11">
        <f t="shared" si="61"/>
        <v>0</v>
      </c>
      <c r="N81" s="11">
        <f t="shared" si="62"/>
        <v>0</v>
      </c>
      <c r="O81" s="11">
        <f t="shared" si="63"/>
        <v>0</v>
      </c>
      <c r="P81" s="11">
        <f t="shared" si="64"/>
        <v>0</v>
      </c>
      <c r="Q81" s="11">
        <f t="shared" si="65"/>
        <v>0</v>
      </c>
      <c r="R81" s="11">
        <f t="shared" si="66"/>
        <v>0</v>
      </c>
      <c r="S81" s="11">
        <f t="shared" si="67"/>
        <v>0</v>
      </c>
      <c r="T81" s="11">
        <f t="shared" si="37"/>
        <v>0</v>
      </c>
      <c r="U81" s="11">
        <f t="shared" si="38"/>
        <v>0</v>
      </c>
      <c r="V81" s="11">
        <f t="shared" si="39"/>
        <v>0</v>
      </c>
      <c r="W81" s="11">
        <f t="shared" si="40"/>
        <v>0</v>
      </c>
      <c r="X81" s="11">
        <f t="shared" si="41"/>
        <v>0</v>
      </c>
      <c r="Y81" s="11">
        <f t="shared" si="42"/>
        <v>0</v>
      </c>
      <c r="Z81" s="11">
        <f t="shared" si="43"/>
        <v>0</v>
      </c>
      <c r="AA81" s="11">
        <f t="shared" si="44"/>
        <v>0</v>
      </c>
      <c r="AB81" s="11">
        <f t="shared" si="45"/>
        <v>0</v>
      </c>
      <c r="AC81" s="11">
        <f t="shared" si="46"/>
        <v>0</v>
      </c>
      <c r="AD81" s="11">
        <f t="shared" si="47"/>
        <v>0</v>
      </c>
      <c r="AE81" s="11">
        <f t="shared" si="48"/>
        <v>0</v>
      </c>
      <c r="AF81" s="11">
        <f t="shared" si="49"/>
        <v>0</v>
      </c>
      <c r="AG81" s="11">
        <f t="shared" si="50"/>
        <v>0</v>
      </c>
      <c r="AH81" s="11">
        <f t="shared" si="51"/>
        <v>0</v>
      </c>
      <c r="AI81" s="11">
        <f t="shared" si="52"/>
        <v>0</v>
      </c>
      <c r="AJ81" s="11">
        <f t="shared" si="53"/>
        <v>0</v>
      </c>
      <c r="AK81" s="11">
        <f t="shared" si="54"/>
        <v>0</v>
      </c>
      <c r="AL81" s="11">
        <f t="shared" si="55"/>
        <v>0</v>
      </c>
      <c r="AM81" s="11">
        <f t="shared" si="56"/>
        <v>0</v>
      </c>
      <c r="AN81" s="11">
        <f t="shared" si="57"/>
        <v>0</v>
      </c>
      <c r="AO81" s="11">
        <f t="shared" si="58"/>
        <v>0</v>
      </c>
      <c r="AP81" s="11">
        <f t="shared" si="59"/>
        <v>0</v>
      </c>
      <c r="AQ81" s="11">
        <f t="shared" si="60"/>
        <v>0</v>
      </c>
    </row>
    <row r="82" spans="2:43" s="2" customFormat="1" x14ac:dyDescent="0.25">
      <c r="H82" s="41">
        <f>SUM(H58:H81)</f>
        <v>0</v>
      </c>
      <c r="I82" s="41">
        <f t="shared" ref="I82:AQ82" si="68">SUM(I58:I81)</f>
        <v>135273.20000000001</v>
      </c>
      <c r="J82" s="41">
        <f t="shared" si="68"/>
        <v>135273.20000000001</v>
      </c>
      <c r="K82" s="41">
        <f t="shared" si="68"/>
        <v>135273.20000000001</v>
      </c>
      <c r="L82" s="41">
        <f t="shared" si="68"/>
        <v>135273.20000000001</v>
      </c>
      <c r="M82" s="41">
        <f t="shared" si="68"/>
        <v>135273.20000000001</v>
      </c>
      <c r="N82" s="41">
        <f t="shared" si="68"/>
        <v>135273.20000000001</v>
      </c>
      <c r="O82" s="41">
        <f t="shared" si="68"/>
        <v>135273.20000000001</v>
      </c>
      <c r="P82" s="41">
        <f t="shared" si="68"/>
        <v>135273.20000000001</v>
      </c>
      <c r="Q82" s="41">
        <f t="shared" si="68"/>
        <v>135273.20000000001</v>
      </c>
      <c r="R82" s="41">
        <f t="shared" si="68"/>
        <v>135273.20000000001</v>
      </c>
      <c r="S82" s="41">
        <f t="shared" si="68"/>
        <v>135273.20000000001</v>
      </c>
      <c r="T82" s="41">
        <f t="shared" si="68"/>
        <v>135273.20000000001</v>
      </c>
      <c r="U82" s="41">
        <f t="shared" si="68"/>
        <v>135273.20000000001</v>
      </c>
      <c r="V82" s="41">
        <f t="shared" si="68"/>
        <v>135273.20000000001</v>
      </c>
      <c r="W82" s="41">
        <f t="shared" si="68"/>
        <v>135273.20000000001</v>
      </c>
      <c r="X82" s="41">
        <f t="shared" si="68"/>
        <v>135273.20000000001</v>
      </c>
      <c r="Y82" s="41">
        <f t="shared" si="68"/>
        <v>135273.20000000001</v>
      </c>
      <c r="Z82" s="41">
        <f t="shared" si="68"/>
        <v>135273.20000000001</v>
      </c>
      <c r="AA82" s="41">
        <f t="shared" si="68"/>
        <v>135273.20000000001</v>
      </c>
      <c r="AB82" s="41">
        <f t="shared" si="68"/>
        <v>135273.20000000001</v>
      </c>
      <c r="AC82" s="41">
        <f t="shared" si="68"/>
        <v>135273.20000000001</v>
      </c>
      <c r="AD82" s="41">
        <f t="shared" si="68"/>
        <v>135273.20000000001</v>
      </c>
      <c r="AE82" s="41">
        <f t="shared" si="68"/>
        <v>135273.20000000001</v>
      </c>
      <c r="AF82" s="41">
        <f t="shared" si="68"/>
        <v>135273.20000000001</v>
      </c>
      <c r="AG82" s="41">
        <f t="shared" si="68"/>
        <v>135273.20000000001</v>
      </c>
      <c r="AH82" s="41">
        <f t="shared" si="68"/>
        <v>135273.20000000001</v>
      </c>
      <c r="AI82" s="41">
        <f t="shared" si="68"/>
        <v>135273.20000000001</v>
      </c>
      <c r="AJ82" s="41">
        <f t="shared" si="68"/>
        <v>135273.20000000001</v>
      </c>
      <c r="AK82" s="41">
        <f t="shared" si="68"/>
        <v>135273.20000000001</v>
      </c>
      <c r="AL82" s="41">
        <f t="shared" si="68"/>
        <v>135273.20000000001</v>
      </c>
      <c r="AM82" s="41">
        <f t="shared" si="68"/>
        <v>135273.20000000001</v>
      </c>
      <c r="AN82" s="41">
        <f t="shared" si="68"/>
        <v>135273.20000000001</v>
      </c>
      <c r="AO82" s="41">
        <f t="shared" si="68"/>
        <v>135273.20000000001</v>
      </c>
      <c r="AP82" s="41">
        <f t="shared" si="68"/>
        <v>135273.20000000001</v>
      </c>
      <c r="AQ82" s="41">
        <f t="shared" si="68"/>
        <v>135273.20000000001</v>
      </c>
    </row>
    <row r="83" spans="2:43" x14ac:dyDescent="0.25">
      <c r="H83" s="43"/>
    </row>
    <row r="84" spans="2:43" x14ac:dyDescent="0.25">
      <c r="B84" s="14" t="s">
        <v>73</v>
      </c>
      <c r="H84" s="43"/>
    </row>
    <row r="85" spans="2:43" x14ac:dyDescent="0.25">
      <c r="B85" s="10" t="s">
        <v>264</v>
      </c>
      <c r="H85" s="22">
        <f>H4+H31-H58</f>
        <v>44225</v>
      </c>
      <c r="I85" s="22">
        <f t="shared" ref="I85:AQ92" si="69">I4+I31-I58</f>
        <v>0</v>
      </c>
      <c r="J85" s="22">
        <f t="shared" si="69"/>
        <v>0</v>
      </c>
      <c r="K85" s="22">
        <f t="shared" si="69"/>
        <v>0</v>
      </c>
      <c r="L85" s="22">
        <f t="shared" si="69"/>
        <v>0</v>
      </c>
      <c r="M85" s="22">
        <f t="shared" si="69"/>
        <v>0</v>
      </c>
      <c r="N85" s="22">
        <f t="shared" si="69"/>
        <v>0</v>
      </c>
      <c r="O85" s="22">
        <f t="shared" si="69"/>
        <v>0</v>
      </c>
      <c r="P85" s="22">
        <f t="shared" si="69"/>
        <v>0</v>
      </c>
      <c r="Q85" s="22">
        <f t="shared" si="69"/>
        <v>0</v>
      </c>
      <c r="R85" s="22">
        <f t="shared" si="69"/>
        <v>0</v>
      </c>
      <c r="S85" s="22">
        <f t="shared" si="69"/>
        <v>0</v>
      </c>
      <c r="T85" s="22">
        <f t="shared" si="69"/>
        <v>0</v>
      </c>
      <c r="U85" s="22">
        <f t="shared" si="69"/>
        <v>0</v>
      </c>
      <c r="V85" s="22">
        <f t="shared" si="69"/>
        <v>0</v>
      </c>
      <c r="W85" s="22">
        <f t="shared" si="69"/>
        <v>0</v>
      </c>
      <c r="X85" s="22">
        <f t="shared" si="69"/>
        <v>0</v>
      </c>
      <c r="Y85" s="22">
        <f t="shared" si="69"/>
        <v>0</v>
      </c>
      <c r="Z85" s="22">
        <f t="shared" si="69"/>
        <v>0</v>
      </c>
      <c r="AA85" s="22">
        <f t="shared" si="69"/>
        <v>0</v>
      </c>
      <c r="AB85" s="22">
        <f t="shared" si="69"/>
        <v>0</v>
      </c>
      <c r="AC85" s="22">
        <f t="shared" si="69"/>
        <v>0</v>
      </c>
      <c r="AD85" s="22">
        <f t="shared" si="69"/>
        <v>0</v>
      </c>
      <c r="AE85" s="22">
        <f t="shared" si="69"/>
        <v>0</v>
      </c>
      <c r="AF85" s="22">
        <f t="shared" si="69"/>
        <v>0</v>
      </c>
      <c r="AG85" s="22">
        <f t="shared" si="69"/>
        <v>0</v>
      </c>
      <c r="AH85" s="22">
        <f t="shared" si="69"/>
        <v>0</v>
      </c>
      <c r="AI85" s="22">
        <f t="shared" si="69"/>
        <v>0</v>
      </c>
      <c r="AJ85" s="22">
        <f t="shared" si="69"/>
        <v>0</v>
      </c>
      <c r="AK85" s="22">
        <f t="shared" si="69"/>
        <v>0</v>
      </c>
      <c r="AL85" s="22">
        <f t="shared" si="69"/>
        <v>0</v>
      </c>
      <c r="AM85" s="22">
        <f t="shared" si="69"/>
        <v>0</v>
      </c>
      <c r="AN85" s="22">
        <f t="shared" si="69"/>
        <v>0</v>
      </c>
      <c r="AO85" s="22">
        <f t="shared" si="69"/>
        <v>0</v>
      </c>
      <c r="AP85" s="22">
        <f t="shared" si="69"/>
        <v>0</v>
      </c>
      <c r="AQ85" s="22">
        <f t="shared" si="69"/>
        <v>0</v>
      </c>
    </row>
    <row r="86" spans="2:43" x14ac:dyDescent="0.25">
      <c r="B86" s="10" t="s">
        <v>265</v>
      </c>
      <c r="H86" s="22">
        <f t="shared" ref="H86:W108" si="70">H5+H32-H59</f>
        <v>44225</v>
      </c>
      <c r="I86" s="22">
        <f t="shared" si="70"/>
        <v>0</v>
      </c>
      <c r="J86" s="22">
        <f t="shared" si="70"/>
        <v>0</v>
      </c>
      <c r="K86" s="22">
        <f t="shared" si="70"/>
        <v>0</v>
      </c>
      <c r="L86" s="22">
        <f t="shared" si="70"/>
        <v>0</v>
      </c>
      <c r="M86" s="22">
        <f t="shared" si="70"/>
        <v>0</v>
      </c>
      <c r="N86" s="22">
        <f t="shared" si="70"/>
        <v>0</v>
      </c>
      <c r="O86" s="22">
        <f t="shared" si="70"/>
        <v>0</v>
      </c>
      <c r="P86" s="22">
        <f t="shared" si="70"/>
        <v>0</v>
      </c>
      <c r="Q86" s="22">
        <f t="shared" si="70"/>
        <v>0</v>
      </c>
      <c r="R86" s="22">
        <f t="shared" si="70"/>
        <v>0</v>
      </c>
      <c r="S86" s="22">
        <f t="shared" si="70"/>
        <v>0</v>
      </c>
      <c r="T86" s="22">
        <f t="shared" si="70"/>
        <v>0</v>
      </c>
      <c r="U86" s="22">
        <f t="shared" si="70"/>
        <v>0</v>
      </c>
      <c r="V86" s="22">
        <f t="shared" si="70"/>
        <v>0</v>
      </c>
      <c r="W86" s="22">
        <f t="shared" si="70"/>
        <v>0</v>
      </c>
      <c r="X86" s="22">
        <f t="shared" si="69"/>
        <v>0</v>
      </c>
      <c r="Y86" s="22">
        <f t="shared" si="69"/>
        <v>0</v>
      </c>
      <c r="Z86" s="22">
        <f t="shared" si="69"/>
        <v>0</v>
      </c>
      <c r="AA86" s="22">
        <f t="shared" si="69"/>
        <v>0</v>
      </c>
      <c r="AB86" s="22">
        <f t="shared" si="69"/>
        <v>0</v>
      </c>
      <c r="AC86" s="22">
        <f t="shared" si="69"/>
        <v>0</v>
      </c>
      <c r="AD86" s="22">
        <f t="shared" si="69"/>
        <v>0</v>
      </c>
      <c r="AE86" s="22">
        <f t="shared" si="69"/>
        <v>0</v>
      </c>
      <c r="AF86" s="22">
        <f t="shared" si="69"/>
        <v>0</v>
      </c>
      <c r="AG86" s="22">
        <f t="shared" si="69"/>
        <v>0</v>
      </c>
      <c r="AH86" s="22">
        <f t="shared" si="69"/>
        <v>0</v>
      </c>
      <c r="AI86" s="22">
        <f t="shared" si="69"/>
        <v>0</v>
      </c>
      <c r="AJ86" s="22">
        <f t="shared" si="69"/>
        <v>0</v>
      </c>
      <c r="AK86" s="22">
        <f t="shared" si="69"/>
        <v>0</v>
      </c>
      <c r="AL86" s="22">
        <f t="shared" si="69"/>
        <v>0</v>
      </c>
      <c r="AM86" s="22">
        <f t="shared" si="69"/>
        <v>0</v>
      </c>
      <c r="AN86" s="22">
        <f t="shared" si="69"/>
        <v>0</v>
      </c>
      <c r="AO86" s="22">
        <f t="shared" si="69"/>
        <v>0</v>
      </c>
      <c r="AP86" s="22">
        <f t="shared" si="69"/>
        <v>0</v>
      </c>
      <c r="AQ86" s="22">
        <f t="shared" si="69"/>
        <v>0</v>
      </c>
    </row>
    <row r="87" spans="2:43" x14ac:dyDescent="0.25">
      <c r="B87" s="10" t="s">
        <v>266</v>
      </c>
      <c r="H87" s="22">
        <f t="shared" si="70"/>
        <v>44225</v>
      </c>
      <c r="I87" s="22">
        <f t="shared" si="69"/>
        <v>0</v>
      </c>
      <c r="J87" s="22">
        <f t="shared" si="69"/>
        <v>0</v>
      </c>
      <c r="K87" s="22">
        <f t="shared" si="69"/>
        <v>0</v>
      </c>
      <c r="L87" s="22">
        <f t="shared" si="69"/>
        <v>0</v>
      </c>
      <c r="M87" s="22">
        <f t="shared" si="69"/>
        <v>0</v>
      </c>
      <c r="N87" s="22">
        <f t="shared" si="69"/>
        <v>0</v>
      </c>
      <c r="O87" s="22">
        <f t="shared" si="69"/>
        <v>0</v>
      </c>
      <c r="P87" s="22">
        <f t="shared" si="69"/>
        <v>0</v>
      </c>
      <c r="Q87" s="22">
        <f t="shared" si="69"/>
        <v>0</v>
      </c>
      <c r="R87" s="22">
        <f t="shared" si="69"/>
        <v>0</v>
      </c>
      <c r="S87" s="22">
        <f t="shared" si="69"/>
        <v>0</v>
      </c>
      <c r="T87" s="22">
        <f t="shared" si="69"/>
        <v>0</v>
      </c>
      <c r="U87" s="22">
        <f t="shared" si="69"/>
        <v>0</v>
      </c>
      <c r="V87" s="22">
        <f t="shared" si="69"/>
        <v>0</v>
      </c>
      <c r="W87" s="22">
        <f t="shared" si="69"/>
        <v>0</v>
      </c>
      <c r="X87" s="22">
        <f t="shared" si="69"/>
        <v>0</v>
      </c>
      <c r="Y87" s="22">
        <f t="shared" si="69"/>
        <v>0</v>
      </c>
      <c r="Z87" s="22">
        <f t="shared" si="69"/>
        <v>0</v>
      </c>
      <c r="AA87" s="22">
        <f t="shared" si="69"/>
        <v>0</v>
      </c>
      <c r="AB87" s="22">
        <f t="shared" si="69"/>
        <v>0</v>
      </c>
      <c r="AC87" s="22">
        <f t="shared" si="69"/>
        <v>0</v>
      </c>
      <c r="AD87" s="22">
        <f t="shared" si="69"/>
        <v>0</v>
      </c>
      <c r="AE87" s="22">
        <f t="shared" si="69"/>
        <v>0</v>
      </c>
      <c r="AF87" s="22">
        <f t="shared" si="69"/>
        <v>0</v>
      </c>
      <c r="AG87" s="22">
        <f t="shared" si="69"/>
        <v>0</v>
      </c>
      <c r="AH87" s="22">
        <f t="shared" si="69"/>
        <v>0</v>
      </c>
      <c r="AI87" s="22">
        <f t="shared" si="69"/>
        <v>0</v>
      </c>
      <c r="AJ87" s="22">
        <f t="shared" si="69"/>
        <v>0</v>
      </c>
      <c r="AK87" s="22">
        <f t="shared" si="69"/>
        <v>0</v>
      </c>
      <c r="AL87" s="22">
        <f t="shared" si="69"/>
        <v>0</v>
      </c>
      <c r="AM87" s="22">
        <f t="shared" si="69"/>
        <v>0</v>
      </c>
      <c r="AN87" s="22">
        <f t="shared" si="69"/>
        <v>0</v>
      </c>
      <c r="AO87" s="22">
        <f t="shared" si="69"/>
        <v>0</v>
      </c>
      <c r="AP87" s="22">
        <f t="shared" si="69"/>
        <v>0</v>
      </c>
      <c r="AQ87" s="22">
        <f t="shared" si="69"/>
        <v>0</v>
      </c>
    </row>
    <row r="88" spans="2:43" x14ac:dyDescent="0.25">
      <c r="B88" s="10" t="s">
        <v>267</v>
      </c>
      <c r="H88" s="22">
        <f t="shared" si="70"/>
        <v>610</v>
      </c>
      <c r="I88" s="22">
        <f t="shared" si="69"/>
        <v>0</v>
      </c>
      <c r="J88" s="22">
        <f t="shared" si="69"/>
        <v>0</v>
      </c>
      <c r="K88" s="22">
        <f t="shared" si="69"/>
        <v>0</v>
      </c>
      <c r="L88" s="22">
        <f t="shared" si="69"/>
        <v>0</v>
      </c>
      <c r="M88" s="22">
        <f t="shared" si="69"/>
        <v>0</v>
      </c>
      <c r="N88" s="22">
        <f t="shared" si="69"/>
        <v>0</v>
      </c>
      <c r="O88" s="22">
        <f t="shared" si="69"/>
        <v>0</v>
      </c>
      <c r="P88" s="22">
        <f t="shared" si="69"/>
        <v>0</v>
      </c>
      <c r="Q88" s="22">
        <f t="shared" si="69"/>
        <v>0</v>
      </c>
      <c r="R88" s="22">
        <f t="shared" si="69"/>
        <v>0</v>
      </c>
      <c r="S88" s="22">
        <f t="shared" si="69"/>
        <v>0</v>
      </c>
      <c r="T88" s="22">
        <f t="shared" si="69"/>
        <v>0</v>
      </c>
      <c r="U88" s="22">
        <f t="shared" si="69"/>
        <v>0</v>
      </c>
      <c r="V88" s="22">
        <f t="shared" si="69"/>
        <v>0</v>
      </c>
      <c r="W88" s="22">
        <f t="shared" si="69"/>
        <v>0</v>
      </c>
      <c r="X88" s="22">
        <f t="shared" si="69"/>
        <v>0</v>
      </c>
      <c r="Y88" s="22">
        <f t="shared" si="69"/>
        <v>0</v>
      </c>
      <c r="Z88" s="22">
        <f t="shared" si="69"/>
        <v>0</v>
      </c>
      <c r="AA88" s="22">
        <f t="shared" si="69"/>
        <v>0</v>
      </c>
      <c r="AB88" s="22">
        <f t="shared" si="69"/>
        <v>0</v>
      </c>
      <c r="AC88" s="22">
        <f t="shared" si="69"/>
        <v>0</v>
      </c>
      <c r="AD88" s="22">
        <f t="shared" si="69"/>
        <v>0</v>
      </c>
      <c r="AE88" s="22">
        <f t="shared" si="69"/>
        <v>0</v>
      </c>
      <c r="AF88" s="22">
        <f t="shared" si="69"/>
        <v>0</v>
      </c>
      <c r="AG88" s="22">
        <f t="shared" si="69"/>
        <v>0</v>
      </c>
      <c r="AH88" s="22">
        <f t="shared" si="69"/>
        <v>0</v>
      </c>
      <c r="AI88" s="22">
        <f t="shared" si="69"/>
        <v>0</v>
      </c>
      <c r="AJ88" s="22">
        <f t="shared" si="69"/>
        <v>0</v>
      </c>
      <c r="AK88" s="22">
        <f t="shared" si="69"/>
        <v>0</v>
      </c>
      <c r="AL88" s="22">
        <f t="shared" si="69"/>
        <v>0</v>
      </c>
      <c r="AM88" s="22">
        <f t="shared" si="69"/>
        <v>0</v>
      </c>
      <c r="AN88" s="22">
        <f t="shared" si="69"/>
        <v>0</v>
      </c>
      <c r="AO88" s="22">
        <f t="shared" si="69"/>
        <v>0</v>
      </c>
      <c r="AP88" s="22">
        <f t="shared" si="69"/>
        <v>0</v>
      </c>
      <c r="AQ88" s="22">
        <f t="shared" si="69"/>
        <v>0</v>
      </c>
    </row>
    <row r="89" spans="2:43" x14ac:dyDescent="0.25">
      <c r="B89" s="10" t="s">
        <v>268</v>
      </c>
      <c r="H89" s="22">
        <f t="shared" si="70"/>
        <v>122</v>
      </c>
      <c r="I89" s="22">
        <f t="shared" si="69"/>
        <v>0</v>
      </c>
      <c r="J89" s="22">
        <f t="shared" si="69"/>
        <v>0</v>
      </c>
      <c r="K89" s="22">
        <f t="shared" si="69"/>
        <v>0</v>
      </c>
      <c r="L89" s="22">
        <f t="shared" si="69"/>
        <v>0</v>
      </c>
      <c r="M89" s="22">
        <f t="shared" si="69"/>
        <v>0</v>
      </c>
      <c r="N89" s="22">
        <f t="shared" si="69"/>
        <v>0</v>
      </c>
      <c r="O89" s="22">
        <f t="shared" si="69"/>
        <v>0</v>
      </c>
      <c r="P89" s="22">
        <f t="shared" si="69"/>
        <v>0</v>
      </c>
      <c r="Q89" s="22">
        <f t="shared" si="69"/>
        <v>0</v>
      </c>
      <c r="R89" s="22">
        <f t="shared" si="69"/>
        <v>0</v>
      </c>
      <c r="S89" s="22">
        <f t="shared" si="69"/>
        <v>0</v>
      </c>
      <c r="T89" s="22">
        <f t="shared" si="69"/>
        <v>0</v>
      </c>
      <c r="U89" s="22">
        <f t="shared" si="69"/>
        <v>0</v>
      </c>
      <c r="V89" s="22">
        <f t="shared" si="69"/>
        <v>0</v>
      </c>
      <c r="W89" s="22">
        <f t="shared" si="69"/>
        <v>0</v>
      </c>
      <c r="X89" s="22">
        <f t="shared" si="69"/>
        <v>0</v>
      </c>
      <c r="Y89" s="22">
        <f t="shared" si="69"/>
        <v>0</v>
      </c>
      <c r="Z89" s="22">
        <f t="shared" si="69"/>
        <v>0</v>
      </c>
      <c r="AA89" s="22">
        <f t="shared" si="69"/>
        <v>0</v>
      </c>
      <c r="AB89" s="22">
        <f t="shared" si="69"/>
        <v>0</v>
      </c>
      <c r="AC89" s="22">
        <f t="shared" si="69"/>
        <v>0</v>
      </c>
      <c r="AD89" s="22">
        <f t="shared" si="69"/>
        <v>0</v>
      </c>
      <c r="AE89" s="22">
        <f t="shared" si="69"/>
        <v>0</v>
      </c>
      <c r="AF89" s="22">
        <f t="shared" si="69"/>
        <v>0</v>
      </c>
      <c r="AG89" s="22">
        <f t="shared" si="69"/>
        <v>0</v>
      </c>
      <c r="AH89" s="22">
        <f t="shared" si="69"/>
        <v>0</v>
      </c>
      <c r="AI89" s="22">
        <f t="shared" si="69"/>
        <v>0</v>
      </c>
      <c r="AJ89" s="22">
        <f t="shared" si="69"/>
        <v>0</v>
      </c>
      <c r="AK89" s="22">
        <f t="shared" si="69"/>
        <v>0</v>
      </c>
      <c r="AL89" s="22">
        <f t="shared" si="69"/>
        <v>0</v>
      </c>
      <c r="AM89" s="22">
        <f t="shared" si="69"/>
        <v>0</v>
      </c>
      <c r="AN89" s="22">
        <f t="shared" si="69"/>
        <v>0</v>
      </c>
      <c r="AO89" s="22">
        <f t="shared" si="69"/>
        <v>0</v>
      </c>
      <c r="AP89" s="22">
        <f t="shared" si="69"/>
        <v>0</v>
      </c>
      <c r="AQ89" s="22">
        <f t="shared" si="69"/>
        <v>0</v>
      </c>
    </row>
    <row r="90" spans="2:43" x14ac:dyDescent="0.25">
      <c r="B90" s="10" t="s">
        <v>269</v>
      </c>
      <c r="H90" s="22">
        <f t="shared" si="70"/>
        <v>0</v>
      </c>
      <c r="I90" s="22">
        <f t="shared" si="69"/>
        <v>0</v>
      </c>
      <c r="J90" s="22">
        <f t="shared" si="69"/>
        <v>0</v>
      </c>
      <c r="K90" s="22">
        <f t="shared" si="69"/>
        <v>0</v>
      </c>
      <c r="L90" s="22">
        <f t="shared" si="69"/>
        <v>0</v>
      </c>
      <c r="M90" s="22">
        <f t="shared" si="69"/>
        <v>0</v>
      </c>
      <c r="N90" s="22">
        <f t="shared" si="69"/>
        <v>0</v>
      </c>
      <c r="O90" s="22">
        <f t="shared" si="69"/>
        <v>0</v>
      </c>
      <c r="P90" s="22">
        <f t="shared" si="69"/>
        <v>0</v>
      </c>
      <c r="Q90" s="22">
        <f t="shared" si="69"/>
        <v>0</v>
      </c>
      <c r="R90" s="22">
        <f t="shared" si="69"/>
        <v>0</v>
      </c>
      <c r="S90" s="22">
        <f t="shared" si="69"/>
        <v>0</v>
      </c>
      <c r="T90" s="22">
        <f t="shared" si="69"/>
        <v>0</v>
      </c>
      <c r="U90" s="22">
        <f t="shared" si="69"/>
        <v>0</v>
      </c>
      <c r="V90" s="22">
        <f t="shared" si="69"/>
        <v>0</v>
      </c>
      <c r="W90" s="22">
        <f t="shared" si="69"/>
        <v>0</v>
      </c>
      <c r="X90" s="22">
        <f t="shared" si="69"/>
        <v>0</v>
      </c>
      <c r="Y90" s="22">
        <f t="shared" si="69"/>
        <v>0</v>
      </c>
      <c r="Z90" s="22">
        <f t="shared" si="69"/>
        <v>0</v>
      </c>
      <c r="AA90" s="22">
        <f t="shared" si="69"/>
        <v>0</v>
      </c>
      <c r="AB90" s="22">
        <f t="shared" si="69"/>
        <v>0</v>
      </c>
      <c r="AC90" s="22">
        <f t="shared" si="69"/>
        <v>0</v>
      </c>
      <c r="AD90" s="22">
        <f t="shared" si="69"/>
        <v>0</v>
      </c>
      <c r="AE90" s="22">
        <f t="shared" si="69"/>
        <v>0</v>
      </c>
      <c r="AF90" s="22">
        <f t="shared" si="69"/>
        <v>0</v>
      </c>
      <c r="AG90" s="22">
        <f t="shared" si="69"/>
        <v>0</v>
      </c>
      <c r="AH90" s="22">
        <f t="shared" si="69"/>
        <v>0</v>
      </c>
      <c r="AI90" s="22">
        <f t="shared" si="69"/>
        <v>0</v>
      </c>
      <c r="AJ90" s="22">
        <f t="shared" si="69"/>
        <v>0</v>
      </c>
      <c r="AK90" s="22">
        <f t="shared" si="69"/>
        <v>0</v>
      </c>
      <c r="AL90" s="22">
        <f t="shared" si="69"/>
        <v>0</v>
      </c>
      <c r="AM90" s="22">
        <f t="shared" si="69"/>
        <v>0</v>
      </c>
      <c r="AN90" s="22">
        <f t="shared" si="69"/>
        <v>0</v>
      </c>
      <c r="AO90" s="22">
        <f t="shared" si="69"/>
        <v>0</v>
      </c>
      <c r="AP90" s="22">
        <f t="shared" si="69"/>
        <v>0</v>
      </c>
      <c r="AQ90" s="22">
        <f t="shared" si="69"/>
        <v>0</v>
      </c>
    </row>
    <row r="91" spans="2:43" x14ac:dyDescent="0.25">
      <c r="B91" s="10" t="s">
        <v>270</v>
      </c>
      <c r="H91" s="22">
        <f t="shared" si="70"/>
        <v>183</v>
      </c>
      <c r="I91" s="22">
        <f t="shared" si="69"/>
        <v>0</v>
      </c>
      <c r="J91" s="22">
        <f t="shared" si="69"/>
        <v>0</v>
      </c>
      <c r="K91" s="22">
        <f t="shared" si="69"/>
        <v>0</v>
      </c>
      <c r="L91" s="22">
        <f t="shared" si="69"/>
        <v>0</v>
      </c>
      <c r="M91" s="22">
        <f t="shared" si="69"/>
        <v>0</v>
      </c>
      <c r="N91" s="22">
        <f t="shared" si="69"/>
        <v>0</v>
      </c>
      <c r="O91" s="22">
        <f t="shared" si="69"/>
        <v>0</v>
      </c>
      <c r="P91" s="22">
        <f t="shared" si="69"/>
        <v>0</v>
      </c>
      <c r="Q91" s="22">
        <f t="shared" si="69"/>
        <v>0</v>
      </c>
      <c r="R91" s="22">
        <f t="shared" si="69"/>
        <v>0</v>
      </c>
      <c r="S91" s="22">
        <f t="shared" si="69"/>
        <v>0</v>
      </c>
      <c r="T91" s="22">
        <f t="shared" si="69"/>
        <v>0</v>
      </c>
      <c r="U91" s="22">
        <f t="shared" si="69"/>
        <v>0</v>
      </c>
      <c r="V91" s="22">
        <f t="shared" si="69"/>
        <v>0</v>
      </c>
      <c r="W91" s="22">
        <f t="shared" si="69"/>
        <v>0</v>
      </c>
      <c r="X91" s="22">
        <f t="shared" si="69"/>
        <v>0</v>
      </c>
      <c r="Y91" s="22">
        <f t="shared" si="69"/>
        <v>0</v>
      </c>
      <c r="Z91" s="22">
        <f t="shared" si="69"/>
        <v>0</v>
      </c>
      <c r="AA91" s="22">
        <f t="shared" si="69"/>
        <v>0</v>
      </c>
      <c r="AB91" s="22">
        <f t="shared" si="69"/>
        <v>0</v>
      </c>
      <c r="AC91" s="22">
        <f t="shared" si="69"/>
        <v>0</v>
      </c>
      <c r="AD91" s="22">
        <f t="shared" si="69"/>
        <v>0</v>
      </c>
      <c r="AE91" s="22">
        <f t="shared" si="69"/>
        <v>0</v>
      </c>
      <c r="AF91" s="22">
        <f t="shared" si="69"/>
        <v>0</v>
      </c>
      <c r="AG91" s="22">
        <f t="shared" si="69"/>
        <v>0</v>
      </c>
      <c r="AH91" s="22">
        <f t="shared" si="69"/>
        <v>0</v>
      </c>
      <c r="AI91" s="22">
        <f t="shared" si="69"/>
        <v>0</v>
      </c>
      <c r="AJ91" s="22">
        <f t="shared" si="69"/>
        <v>0</v>
      </c>
      <c r="AK91" s="22">
        <f t="shared" si="69"/>
        <v>0</v>
      </c>
      <c r="AL91" s="22">
        <f t="shared" si="69"/>
        <v>0</v>
      </c>
      <c r="AM91" s="22">
        <f t="shared" si="69"/>
        <v>0</v>
      </c>
      <c r="AN91" s="22">
        <f t="shared" si="69"/>
        <v>0</v>
      </c>
      <c r="AO91" s="22">
        <f t="shared" si="69"/>
        <v>0</v>
      </c>
      <c r="AP91" s="22">
        <f t="shared" si="69"/>
        <v>0</v>
      </c>
      <c r="AQ91" s="22">
        <f t="shared" si="69"/>
        <v>0</v>
      </c>
    </row>
    <row r="92" spans="2:43" x14ac:dyDescent="0.25">
      <c r="B92" s="10" t="s">
        <v>271</v>
      </c>
      <c r="H92" s="22">
        <f t="shared" si="70"/>
        <v>122</v>
      </c>
      <c r="I92" s="22">
        <f t="shared" si="69"/>
        <v>0</v>
      </c>
      <c r="J92" s="22">
        <f t="shared" si="69"/>
        <v>0</v>
      </c>
      <c r="K92" s="22">
        <f t="shared" si="69"/>
        <v>0</v>
      </c>
      <c r="L92" s="22">
        <f t="shared" si="69"/>
        <v>0</v>
      </c>
      <c r="M92" s="22">
        <f t="shared" si="69"/>
        <v>0</v>
      </c>
      <c r="N92" s="22">
        <f t="shared" si="69"/>
        <v>0</v>
      </c>
      <c r="O92" s="22">
        <f t="shared" si="69"/>
        <v>0</v>
      </c>
      <c r="P92" s="22">
        <f t="shared" si="69"/>
        <v>0</v>
      </c>
      <c r="Q92" s="22">
        <f t="shared" si="69"/>
        <v>0</v>
      </c>
      <c r="R92" s="22">
        <f t="shared" si="69"/>
        <v>0</v>
      </c>
      <c r="S92" s="22">
        <f t="shared" si="69"/>
        <v>0</v>
      </c>
      <c r="T92" s="22">
        <f t="shared" si="69"/>
        <v>0</v>
      </c>
      <c r="U92" s="22">
        <f t="shared" si="69"/>
        <v>0</v>
      </c>
      <c r="V92" s="22">
        <f t="shared" si="69"/>
        <v>0</v>
      </c>
      <c r="W92" s="22">
        <f t="shared" si="69"/>
        <v>0</v>
      </c>
      <c r="X92" s="22">
        <f t="shared" si="69"/>
        <v>0</v>
      </c>
      <c r="Y92" s="22">
        <f t="shared" si="69"/>
        <v>0</v>
      </c>
      <c r="Z92" s="22">
        <f t="shared" si="69"/>
        <v>0</v>
      </c>
      <c r="AA92" s="22">
        <f t="shared" si="69"/>
        <v>0</v>
      </c>
      <c r="AB92" s="22">
        <f t="shared" si="69"/>
        <v>0</v>
      </c>
      <c r="AC92" s="22">
        <f t="shared" si="69"/>
        <v>0</v>
      </c>
      <c r="AD92" s="22">
        <f t="shared" si="69"/>
        <v>0</v>
      </c>
      <c r="AE92" s="22">
        <f t="shared" si="69"/>
        <v>0</v>
      </c>
      <c r="AF92" s="22">
        <f t="shared" si="69"/>
        <v>0</v>
      </c>
      <c r="AG92" s="22">
        <f t="shared" si="69"/>
        <v>0</v>
      </c>
      <c r="AH92" s="22">
        <f t="shared" ref="I92:AQ99" si="71">AH11+AH38-AH65</f>
        <v>0</v>
      </c>
      <c r="AI92" s="22">
        <f t="shared" si="71"/>
        <v>0</v>
      </c>
      <c r="AJ92" s="22">
        <f t="shared" si="71"/>
        <v>0</v>
      </c>
      <c r="AK92" s="22">
        <f t="shared" si="71"/>
        <v>0</v>
      </c>
      <c r="AL92" s="22">
        <f t="shared" si="71"/>
        <v>0</v>
      </c>
      <c r="AM92" s="22">
        <f t="shared" si="71"/>
        <v>0</v>
      </c>
      <c r="AN92" s="22">
        <f t="shared" si="71"/>
        <v>0</v>
      </c>
      <c r="AO92" s="22">
        <f t="shared" si="71"/>
        <v>0</v>
      </c>
      <c r="AP92" s="22">
        <f t="shared" si="71"/>
        <v>0</v>
      </c>
      <c r="AQ92" s="22">
        <f t="shared" si="71"/>
        <v>0</v>
      </c>
    </row>
    <row r="93" spans="2:43" x14ac:dyDescent="0.25">
      <c r="B93" s="10" t="s">
        <v>272</v>
      </c>
      <c r="H93" s="22">
        <f t="shared" si="70"/>
        <v>0</v>
      </c>
      <c r="I93" s="22">
        <f t="shared" si="71"/>
        <v>0</v>
      </c>
      <c r="J93" s="22">
        <f t="shared" si="71"/>
        <v>0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</row>
    <row r="94" spans="2:43" x14ac:dyDescent="0.25">
      <c r="B94" s="10" t="s">
        <v>273</v>
      </c>
      <c r="H94" s="22">
        <f t="shared" si="70"/>
        <v>146.4</v>
      </c>
      <c r="I94" s="22">
        <f t="shared" si="71"/>
        <v>0</v>
      </c>
      <c r="J94" s="22">
        <f t="shared" si="71"/>
        <v>0</v>
      </c>
      <c r="K94" s="22">
        <f t="shared" si="71"/>
        <v>0</v>
      </c>
      <c r="L94" s="22">
        <f t="shared" si="71"/>
        <v>0</v>
      </c>
      <c r="M94" s="22">
        <f t="shared" si="71"/>
        <v>0</v>
      </c>
      <c r="N94" s="22">
        <f t="shared" si="71"/>
        <v>0</v>
      </c>
      <c r="O94" s="22">
        <f t="shared" si="71"/>
        <v>0</v>
      </c>
      <c r="P94" s="22">
        <f t="shared" si="71"/>
        <v>0</v>
      </c>
      <c r="Q94" s="22">
        <f t="shared" si="71"/>
        <v>0</v>
      </c>
      <c r="R94" s="22">
        <f t="shared" si="71"/>
        <v>0</v>
      </c>
      <c r="S94" s="22">
        <f t="shared" si="71"/>
        <v>0</v>
      </c>
      <c r="T94" s="22">
        <f t="shared" si="71"/>
        <v>0</v>
      </c>
      <c r="U94" s="22">
        <f t="shared" si="71"/>
        <v>0</v>
      </c>
      <c r="V94" s="22">
        <f t="shared" si="71"/>
        <v>0</v>
      </c>
      <c r="W94" s="22">
        <f t="shared" si="71"/>
        <v>0</v>
      </c>
      <c r="X94" s="22">
        <f t="shared" si="71"/>
        <v>0</v>
      </c>
      <c r="Y94" s="22">
        <f t="shared" si="71"/>
        <v>0</v>
      </c>
      <c r="Z94" s="22">
        <f t="shared" si="71"/>
        <v>0</v>
      </c>
      <c r="AA94" s="22">
        <f t="shared" si="71"/>
        <v>0</v>
      </c>
      <c r="AB94" s="22">
        <f t="shared" si="71"/>
        <v>0</v>
      </c>
      <c r="AC94" s="22">
        <f t="shared" si="71"/>
        <v>0</v>
      </c>
      <c r="AD94" s="22">
        <f t="shared" si="71"/>
        <v>0</v>
      </c>
      <c r="AE94" s="22">
        <f t="shared" si="71"/>
        <v>0</v>
      </c>
      <c r="AF94" s="22">
        <f t="shared" si="71"/>
        <v>0</v>
      </c>
      <c r="AG94" s="22">
        <f t="shared" si="71"/>
        <v>0</v>
      </c>
      <c r="AH94" s="22">
        <f t="shared" si="71"/>
        <v>0</v>
      </c>
      <c r="AI94" s="22">
        <f t="shared" si="71"/>
        <v>0</v>
      </c>
      <c r="AJ94" s="22">
        <f t="shared" si="71"/>
        <v>0</v>
      </c>
      <c r="AK94" s="22">
        <f t="shared" si="71"/>
        <v>0</v>
      </c>
      <c r="AL94" s="22">
        <f t="shared" si="71"/>
        <v>0</v>
      </c>
      <c r="AM94" s="22">
        <f t="shared" si="71"/>
        <v>0</v>
      </c>
      <c r="AN94" s="22">
        <f t="shared" si="71"/>
        <v>0</v>
      </c>
      <c r="AO94" s="22">
        <f t="shared" si="71"/>
        <v>0</v>
      </c>
      <c r="AP94" s="22">
        <f t="shared" si="71"/>
        <v>0</v>
      </c>
      <c r="AQ94" s="22">
        <f t="shared" si="71"/>
        <v>0</v>
      </c>
    </row>
    <row r="95" spans="2:43" x14ac:dyDescent="0.25">
      <c r="B95" s="10" t="s">
        <v>274</v>
      </c>
      <c r="H95" s="22">
        <f t="shared" si="70"/>
        <v>36.6</v>
      </c>
      <c r="I95" s="22">
        <f t="shared" si="71"/>
        <v>0</v>
      </c>
      <c r="J95" s="22">
        <f t="shared" si="71"/>
        <v>0</v>
      </c>
      <c r="K95" s="22">
        <f t="shared" si="71"/>
        <v>0</v>
      </c>
      <c r="L95" s="22">
        <f t="shared" si="71"/>
        <v>0</v>
      </c>
      <c r="M95" s="22">
        <f t="shared" si="71"/>
        <v>0</v>
      </c>
      <c r="N95" s="22">
        <f t="shared" si="71"/>
        <v>0</v>
      </c>
      <c r="O95" s="22">
        <f t="shared" si="71"/>
        <v>0</v>
      </c>
      <c r="P95" s="22">
        <f t="shared" si="71"/>
        <v>0</v>
      </c>
      <c r="Q95" s="22">
        <f t="shared" si="71"/>
        <v>0</v>
      </c>
      <c r="R95" s="22">
        <f t="shared" si="71"/>
        <v>0</v>
      </c>
      <c r="S95" s="22">
        <f t="shared" si="71"/>
        <v>0</v>
      </c>
      <c r="T95" s="22">
        <f t="shared" si="71"/>
        <v>0</v>
      </c>
      <c r="U95" s="22">
        <f t="shared" si="71"/>
        <v>0</v>
      </c>
      <c r="V95" s="22">
        <f t="shared" si="71"/>
        <v>0</v>
      </c>
      <c r="W95" s="22">
        <f t="shared" si="71"/>
        <v>0</v>
      </c>
      <c r="X95" s="22">
        <f t="shared" si="71"/>
        <v>0</v>
      </c>
      <c r="Y95" s="22">
        <f t="shared" si="71"/>
        <v>0</v>
      </c>
      <c r="Z95" s="22">
        <f t="shared" si="71"/>
        <v>0</v>
      </c>
      <c r="AA95" s="22">
        <f t="shared" si="71"/>
        <v>0</v>
      </c>
      <c r="AB95" s="22">
        <f t="shared" si="71"/>
        <v>0</v>
      </c>
      <c r="AC95" s="22">
        <f t="shared" si="71"/>
        <v>0</v>
      </c>
      <c r="AD95" s="22">
        <f t="shared" si="71"/>
        <v>0</v>
      </c>
      <c r="AE95" s="22">
        <f t="shared" si="71"/>
        <v>0</v>
      </c>
      <c r="AF95" s="22">
        <f t="shared" si="71"/>
        <v>0</v>
      </c>
      <c r="AG95" s="22">
        <f t="shared" si="71"/>
        <v>0</v>
      </c>
      <c r="AH95" s="22">
        <f t="shared" si="71"/>
        <v>0</v>
      </c>
      <c r="AI95" s="22">
        <f t="shared" si="71"/>
        <v>0</v>
      </c>
      <c r="AJ95" s="22">
        <f t="shared" si="71"/>
        <v>0</v>
      </c>
      <c r="AK95" s="22">
        <f t="shared" si="71"/>
        <v>0</v>
      </c>
      <c r="AL95" s="22">
        <f t="shared" si="71"/>
        <v>0</v>
      </c>
      <c r="AM95" s="22">
        <f t="shared" si="71"/>
        <v>0</v>
      </c>
      <c r="AN95" s="22">
        <f t="shared" si="71"/>
        <v>0</v>
      </c>
      <c r="AO95" s="22">
        <f t="shared" si="71"/>
        <v>0</v>
      </c>
      <c r="AP95" s="22">
        <f t="shared" si="71"/>
        <v>0</v>
      </c>
      <c r="AQ95" s="22">
        <f t="shared" si="71"/>
        <v>0</v>
      </c>
    </row>
    <row r="96" spans="2:43" x14ac:dyDescent="0.25">
      <c r="B96" s="10" t="s">
        <v>268</v>
      </c>
      <c r="H96" s="22">
        <f t="shared" si="70"/>
        <v>0</v>
      </c>
      <c r="I96" s="22">
        <f t="shared" si="71"/>
        <v>0</v>
      </c>
      <c r="J96" s="22">
        <f t="shared" si="71"/>
        <v>0</v>
      </c>
      <c r="K96" s="22">
        <f t="shared" si="71"/>
        <v>0</v>
      </c>
      <c r="L96" s="22">
        <f t="shared" si="71"/>
        <v>0</v>
      </c>
      <c r="M96" s="22">
        <f t="shared" si="71"/>
        <v>0</v>
      </c>
      <c r="N96" s="22">
        <f t="shared" si="71"/>
        <v>0</v>
      </c>
      <c r="O96" s="22">
        <f t="shared" si="71"/>
        <v>0</v>
      </c>
      <c r="P96" s="22">
        <f t="shared" si="71"/>
        <v>0</v>
      </c>
      <c r="Q96" s="22">
        <f t="shared" si="71"/>
        <v>0</v>
      </c>
      <c r="R96" s="22">
        <f t="shared" si="71"/>
        <v>0</v>
      </c>
      <c r="S96" s="22">
        <f t="shared" si="71"/>
        <v>0</v>
      </c>
      <c r="T96" s="22">
        <f t="shared" si="71"/>
        <v>0</v>
      </c>
      <c r="U96" s="22">
        <f t="shared" si="71"/>
        <v>0</v>
      </c>
      <c r="V96" s="22">
        <f t="shared" si="71"/>
        <v>0</v>
      </c>
      <c r="W96" s="22">
        <f t="shared" si="71"/>
        <v>0</v>
      </c>
      <c r="X96" s="22">
        <f t="shared" si="71"/>
        <v>0</v>
      </c>
      <c r="Y96" s="22">
        <f t="shared" si="71"/>
        <v>0</v>
      </c>
      <c r="Z96" s="22">
        <f t="shared" si="71"/>
        <v>0</v>
      </c>
      <c r="AA96" s="22">
        <f t="shared" si="71"/>
        <v>0</v>
      </c>
      <c r="AB96" s="22">
        <f t="shared" si="71"/>
        <v>0</v>
      </c>
      <c r="AC96" s="22">
        <f t="shared" si="71"/>
        <v>0</v>
      </c>
      <c r="AD96" s="22">
        <f t="shared" si="71"/>
        <v>0</v>
      </c>
      <c r="AE96" s="22">
        <f t="shared" si="71"/>
        <v>0</v>
      </c>
      <c r="AF96" s="22">
        <f t="shared" si="71"/>
        <v>0</v>
      </c>
      <c r="AG96" s="22">
        <f t="shared" si="71"/>
        <v>0</v>
      </c>
      <c r="AH96" s="22">
        <f t="shared" si="71"/>
        <v>0</v>
      </c>
      <c r="AI96" s="22">
        <f t="shared" si="71"/>
        <v>0</v>
      </c>
      <c r="AJ96" s="22">
        <f t="shared" si="71"/>
        <v>0</v>
      </c>
      <c r="AK96" s="22">
        <f t="shared" si="71"/>
        <v>0</v>
      </c>
      <c r="AL96" s="22">
        <f t="shared" si="71"/>
        <v>0</v>
      </c>
      <c r="AM96" s="22">
        <f t="shared" si="71"/>
        <v>0</v>
      </c>
      <c r="AN96" s="22">
        <f t="shared" si="71"/>
        <v>0</v>
      </c>
      <c r="AO96" s="22">
        <f t="shared" si="71"/>
        <v>0</v>
      </c>
      <c r="AP96" s="22">
        <f t="shared" si="71"/>
        <v>0</v>
      </c>
      <c r="AQ96" s="22">
        <f t="shared" si="71"/>
        <v>0</v>
      </c>
    </row>
    <row r="97" spans="2:43" x14ac:dyDescent="0.25">
      <c r="B97" s="10" t="s">
        <v>275</v>
      </c>
      <c r="H97" s="22">
        <f t="shared" si="70"/>
        <v>24.4</v>
      </c>
      <c r="I97" s="22">
        <f t="shared" si="71"/>
        <v>0</v>
      </c>
      <c r="J97" s="22">
        <f t="shared" si="71"/>
        <v>0</v>
      </c>
      <c r="K97" s="22">
        <f t="shared" si="71"/>
        <v>0</v>
      </c>
      <c r="L97" s="22">
        <f t="shared" si="71"/>
        <v>0</v>
      </c>
      <c r="M97" s="22">
        <f t="shared" si="71"/>
        <v>0</v>
      </c>
      <c r="N97" s="22">
        <f t="shared" si="71"/>
        <v>0</v>
      </c>
      <c r="O97" s="22">
        <f t="shared" si="71"/>
        <v>0</v>
      </c>
      <c r="P97" s="22">
        <f t="shared" si="71"/>
        <v>0</v>
      </c>
      <c r="Q97" s="22">
        <f t="shared" si="71"/>
        <v>0</v>
      </c>
      <c r="R97" s="22">
        <f t="shared" si="71"/>
        <v>0</v>
      </c>
      <c r="S97" s="22">
        <f t="shared" si="71"/>
        <v>0</v>
      </c>
      <c r="T97" s="22">
        <f t="shared" si="71"/>
        <v>0</v>
      </c>
      <c r="U97" s="22">
        <f t="shared" si="71"/>
        <v>0</v>
      </c>
      <c r="V97" s="22">
        <f t="shared" si="71"/>
        <v>0</v>
      </c>
      <c r="W97" s="22">
        <f t="shared" si="71"/>
        <v>0</v>
      </c>
      <c r="X97" s="22">
        <f t="shared" si="71"/>
        <v>0</v>
      </c>
      <c r="Y97" s="22">
        <f t="shared" si="71"/>
        <v>0</v>
      </c>
      <c r="Z97" s="22">
        <f t="shared" si="71"/>
        <v>0</v>
      </c>
      <c r="AA97" s="22">
        <f t="shared" si="71"/>
        <v>0</v>
      </c>
      <c r="AB97" s="22">
        <f t="shared" si="71"/>
        <v>0</v>
      </c>
      <c r="AC97" s="22">
        <f t="shared" si="71"/>
        <v>0</v>
      </c>
      <c r="AD97" s="22">
        <f t="shared" si="71"/>
        <v>0</v>
      </c>
      <c r="AE97" s="22">
        <f t="shared" si="71"/>
        <v>0</v>
      </c>
      <c r="AF97" s="22">
        <f t="shared" si="71"/>
        <v>0</v>
      </c>
      <c r="AG97" s="22">
        <f t="shared" si="71"/>
        <v>0</v>
      </c>
      <c r="AH97" s="22">
        <f t="shared" si="71"/>
        <v>0</v>
      </c>
      <c r="AI97" s="22">
        <f t="shared" si="71"/>
        <v>0</v>
      </c>
      <c r="AJ97" s="22">
        <f t="shared" si="71"/>
        <v>0</v>
      </c>
      <c r="AK97" s="22">
        <f t="shared" si="71"/>
        <v>0</v>
      </c>
      <c r="AL97" s="22">
        <f t="shared" si="71"/>
        <v>0</v>
      </c>
      <c r="AM97" s="22">
        <f t="shared" si="71"/>
        <v>0</v>
      </c>
      <c r="AN97" s="22">
        <f t="shared" si="71"/>
        <v>0</v>
      </c>
      <c r="AO97" s="22">
        <f t="shared" si="71"/>
        <v>0</v>
      </c>
      <c r="AP97" s="22">
        <f t="shared" si="71"/>
        <v>0</v>
      </c>
      <c r="AQ97" s="22">
        <f t="shared" si="71"/>
        <v>0</v>
      </c>
    </row>
    <row r="98" spans="2:43" x14ac:dyDescent="0.25">
      <c r="B98" s="10" t="s">
        <v>276</v>
      </c>
      <c r="H98" s="22">
        <f t="shared" si="70"/>
        <v>0</v>
      </c>
      <c r="I98" s="22">
        <f t="shared" si="71"/>
        <v>0</v>
      </c>
      <c r="J98" s="22">
        <f t="shared" si="71"/>
        <v>0</v>
      </c>
      <c r="K98" s="22">
        <f t="shared" si="71"/>
        <v>0</v>
      </c>
      <c r="L98" s="22">
        <f t="shared" si="71"/>
        <v>0</v>
      </c>
      <c r="M98" s="22">
        <f t="shared" si="71"/>
        <v>0</v>
      </c>
      <c r="N98" s="22">
        <f t="shared" si="71"/>
        <v>0</v>
      </c>
      <c r="O98" s="22">
        <f t="shared" si="71"/>
        <v>0</v>
      </c>
      <c r="P98" s="22">
        <f t="shared" si="71"/>
        <v>0</v>
      </c>
      <c r="Q98" s="22">
        <f t="shared" si="71"/>
        <v>0</v>
      </c>
      <c r="R98" s="22">
        <f t="shared" si="71"/>
        <v>0</v>
      </c>
      <c r="S98" s="22">
        <f t="shared" si="71"/>
        <v>0</v>
      </c>
      <c r="T98" s="22">
        <f t="shared" si="71"/>
        <v>0</v>
      </c>
      <c r="U98" s="22">
        <f t="shared" si="71"/>
        <v>0</v>
      </c>
      <c r="V98" s="22">
        <f t="shared" si="71"/>
        <v>0</v>
      </c>
      <c r="W98" s="22">
        <f t="shared" si="71"/>
        <v>0</v>
      </c>
      <c r="X98" s="22">
        <f t="shared" si="71"/>
        <v>0</v>
      </c>
      <c r="Y98" s="22">
        <f t="shared" si="71"/>
        <v>0</v>
      </c>
      <c r="Z98" s="22">
        <f t="shared" si="71"/>
        <v>0</v>
      </c>
      <c r="AA98" s="22">
        <f t="shared" si="71"/>
        <v>0</v>
      </c>
      <c r="AB98" s="22">
        <f t="shared" si="71"/>
        <v>0</v>
      </c>
      <c r="AC98" s="22">
        <f t="shared" si="71"/>
        <v>0</v>
      </c>
      <c r="AD98" s="22">
        <f t="shared" si="71"/>
        <v>0</v>
      </c>
      <c r="AE98" s="22">
        <f t="shared" si="71"/>
        <v>0</v>
      </c>
      <c r="AF98" s="22">
        <f t="shared" si="71"/>
        <v>0</v>
      </c>
      <c r="AG98" s="22">
        <f t="shared" si="71"/>
        <v>0</v>
      </c>
      <c r="AH98" s="22">
        <f t="shared" si="71"/>
        <v>0</v>
      </c>
      <c r="AI98" s="22">
        <f t="shared" si="71"/>
        <v>0</v>
      </c>
      <c r="AJ98" s="22">
        <f t="shared" si="71"/>
        <v>0</v>
      </c>
      <c r="AK98" s="22">
        <f t="shared" si="71"/>
        <v>0</v>
      </c>
      <c r="AL98" s="22">
        <f t="shared" si="71"/>
        <v>0</v>
      </c>
      <c r="AM98" s="22">
        <f t="shared" si="71"/>
        <v>0</v>
      </c>
      <c r="AN98" s="22">
        <f t="shared" si="71"/>
        <v>0</v>
      </c>
      <c r="AO98" s="22">
        <f t="shared" si="71"/>
        <v>0</v>
      </c>
      <c r="AP98" s="22">
        <f t="shared" si="71"/>
        <v>0</v>
      </c>
      <c r="AQ98" s="22">
        <f t="shared" si="71"/>
        <v>0</v>
      </c>
    </row>
    <row r="99" spans="2:43" x14ac:dyDescent="0.25">
      <c r="B99" s="10" t="s">
        <v>277</v>
      </c>
      <c r="H99" s="22">
        <f t="shared" si="70"/>
        <v>183</v>
      </c>
      <c r="I99" s="22">
        <f t="shared" si="71"/>
        <v>0</v>
      </c>
      <c r="J99" s="22">
        <f t="shared" si="71"/>
        <v>0</v>
      </c>
      <c r="K99" s="22">
        <f t="shared" si="71"/>
        <v>0</v>
      </c>
      <c r="L99" s="22">
        <f t="shared" si="71"/>
        <v>0</v>
      </c>
      <c r="M99" s="22">
        <f t="shared" si="71"/>
        <v>0</v>
      </c>
      <c r="N99" s="22">
        <f t="shared" si="71"/>
        <v>0</v>
      </c>
      <c r="O99" s="22">
        <f t="shared" si="71"/>
        <v>0</v>
      </c>
      <c r="P99" s="22">
        <f t="shared" si="71"/>
        <v>0</v>
      </c>
      <c r="Q99" s="22">
        <f t="shared" si="71"/>
        <v>0</v>
      </c>
      <c r="R99" s="22">
        <f t="shared" si="71"/>
        <v>0</v>
      </c>
      <c r="S99" s="22">
        <f t="shared" si="71"/>
        <v>0</v>
      </c>
      <c r="T99" s="22">
        <f t="shared" si="71"/>
        <v>0</v>
      </c>
      <c r="U99" s="22">
        <f t="shared" si="71"/>
        <v>0</v>
      </c>
      <c r="V99" s="22">
        <f t="shared" si="71"/>
        <v>0</v>
      </c>
      <c r="W99" s="22">
        <f t="shared" si="71"/>
        <v>0</v>
      </c>
      <c r="X99" s="22">
        <f t="shared" si="71"/>
        <v>0</v>
      </c>
      <c r="Y99" s="22">
        <f t="shared" si="71"/>
        <v>0</v>
      </c>
      <c r="Z99" s="22">
        <f t="shared" si="71"/>
        <v>0</v>
      </c>
      <c r="AA99" s="22">
        <f t="shared" si="71"/>
        <v>0</v>
      </c>
      <c r="AB99" s="22">
        <f t="shared" si="71"/>
        <v>0</v>
      </c>
      <c r="AC99" s="22">
        <f t="shared" si="71"/>
        <v>0</v>
      </c>
      <c r="AD99" s="22">
        <f t="shared" si="71"/>
        <v>0</v>
      </c>
      <c r="AE99" s="22">
        <f t="shared" si="71"/>
        <v>0</v>
      </c>
      <c r="AF99" s="22">
        <f t="shared" si="71"/>
        <v>0</v>
      </c>
      <c r="AG99" s="22">
        <f t="shared" si="71"/>
        <v>0</v>
      </c>
      <c r="AH99" s="22">
        <f t="shared" si="71"/>
        <v>0</v>
      </c>
      <c r="AI99" s="22">
        <f t="shared" si="71"/>
        <v>0</v>
      </c>
      <c r="AJ99" s="22">
        <f t="shared" si="71"/>
        <v>0</v>
      </c>
      <c r="AK99" s="22">
        <f t="shared" si="71"/>
        <v>0</v>
      </c>
      <c r="AL99" s="22">
        <f t="shared" si="71"/>
        <v>0</v>
      </c>
      <c r="AM99" s="22">
        <f t="shared" si="71"/>
        <v>0</v>
      </c>
      <c r="AN99" s="22">
        <f t="shared" si="71"/>
        <v>0</v>
      </c>
      <c r="AO99" s="22">
        <f t="shared" si="71"/>
        <v>0</v>
      </c>
      <c r="AP99" s="22">
        <f t="shared" si="71"/>
        <v>0</v>
      </c>
      <c r="AQ99" s="22">
        <f t="shared" si="71"/>
        <v>0</v>
      </c>
    </row>
    <row r="100" spans="2:43" x14ac:dyDescent="0.25">
      <c r="B100" s="10" t="s">
        <v>278</v>
      </c>
      <c r="H100" s="22">
        <f t="shared" si="70"/>
        <v>0</v>
      </c>
      <c r="I100" s="22">
        <f t="shared" ref="I100:AQ107" si="72">I19+I46-I73</f>
        <v>0</v>
      </c>
      <c r="J100" s="22">
        <f t="shared" si="72"/>
        <v>0</v>
      </c>
      <c r="K100" s="22">
        <f t="shared" si="72"/>
        <v>0</v>
      </c>
      <c r="L100" s="22">
        <f t="shared" si="72"/>
        <v>0</v>
      </c>
      <c r="M100" s="22">
        <f t="shared" si="72"/>
        <v>0</v>
      </c>
      <c r="N100" s="22">
        <f t="shared" si="72"/>
        <v>0</v>
      </c>
      <c r="O100" s="22">
        <f t="shared" si="72"/>
        <v>0</v>
      </c>
      <c r="P100" s="22">
        <f t="shared" si="72"/>
        <v>0</v>
      </c>
      <c r="Q100" s="22">
        <f t="shared" si="72"/>
        <v>0</v>
      </c>
      <c r="R100" s="22">
        <f t="shared" si="72"/>
        <v>0</v>
      </c>
      <c r="S100" s="22">
        <f t="shared" si="72"/>
        <v>0</v>
      </c>
      <c r="T100" s="22">
        <f t="shared" si="72"/>
        <v>0</v>
      </c>
      <c r="U100" s="22">
        <f t="shared" si="72"/>
        <v>0</v>
      </c>
      <c r="V100" s="22">
        <f t="shared" si="72"/>
        <v>0</v>
      </c>
      <c r="W100" s="22">
        <f t="shared" si="72"/>
        <v>0</v>
      </c>
      <c r="X100" s="22">
        <f t="shared" si="72"/>
        <v>0</v>
      </c>
      <c r="Y100" s="22">
        <f t="shared" si="72"/>
        <v>0</v>
      </c>
      <c r="Z100" s="22">
        <f t="shared" si="72"/>
        <v>0</v>
      </c>
      <c r="AA100" s="22">
        <f t="shared" si="72"/>
        <v>0</v>
      </c>
      <c r="AB100" s="22">
        <f t="shared" si="72"/>
        <v>0</v>
      </c>
      <c r="AC100" s="22">
        <f t="shared" si="72"/>
        <v>0</v>
      </c>
      <c r="AD100" s="22">
        <f t="shared" si="72"/>
        <v>0</v>
      </c>
      <c r="AE100" s="22">
        <f t="shared" si="72"/>
        <v>0</v>
      </c>
      <c r="AF100" s="22">
        <f t="shared" si="72"/>
        <v>0</v>
      </c>
      <c r="AG100" s="22">
        <f t="shared" si="72"/>
        <v>0</v>
      </c>
      <c r="AH100" s="22">
        <f t="shared" si="72"/>
        <v>0</v>
      </c>
      <c r="AI100" s="22">
        <f t="shared" si="72"/>
        <v>0</v>
      </c>
      <c r="AJ100" s="22">
        <f t="shared" si="72"/>
        <v>0</v>
      </c>
      <c r="AK100" s="22">
        <f t="shared" si="72"/>
        <v>0</v>
      </c>
      <c r="AL100" s="22">
        <f t="shared" si="72"/>
        <v>0</v>
      </c>
      <c r="AM100" s="22">
        <f t="shared" si="72"/>
        <v>0</v>
      </c>
      <c r="AN100" s="22">
        <f t="shared" si="72"/>
        <v>0</v>
      </c>
      <c r="AO100" s="22">
        <f t="shared" si="72"/>
        <v>0</v>
      </c>
      <c r="AP100" s="22">
        <f t="shared" si="72"/>
        <v>0</v>
      </c>
      <c r="AQ100" s="22">
        <f t="shared" si="72"/>
        <v>0</v>
      </c>
    </row>
    <row r="101" spans="2:43" x14ac:dyDescent="0.25">
      <c r="B101" s="10" t="s">
        <v>279</v>
      </c>
      <c r="H101" s="22">
        <f t="shared" si="70"/>
        <v>12.2</v>
      </c>
      <c r="I101" s="22">
        <f t="shared" si="72"/>
        <v>0</v>
      </c>
      <c r="J101" s="22">
        <f t="shared" si="72"/>
        <v>0</v>
      </c>
      <c r="K101" s="22">
        <f t="shared" si="72"/>
        <v>0</v>
      </c>
      <c r="L101" s="22">
        <f t="shared" si="72"/>
        <v>0</v>
      </c>
      <c r="M101" s="22">
        <f t="shared" si="72"/>
        <v>0</v>
      </c>
      <c r="N101" s="22">
        <f t="shared" si="72"/>
        <v>0</v>
      </c>
      <c r="O101" s="22">
        <f t="shared" si="72"/>
        <v>0</v>
      </c>
      <c r="P101" s="22">
        <f t="shared" si="72"/>
        <v>0</v>
      </c>
      <c r="Q101" s="22">
        <f t="shared" si="72"/>
        <v>0</v>
      </c>
      <c r="R101" s="22">
        <f t="shared" si="72"/>
        <v>0</v>
      </c>
      <c r="S101" s="22">
        <f t="shared" si="72"/>
        <v>0</v>
      </c>
      <c r="T101" s="22">
        <f t="shared" si="72"/>
        <v>0</v>
      </c>
      <c r="U101" s="22">
        <f t="shared" si="72"/>
        <v>0</v>
      </c>
      <c r="V101" s="22">
        <f t="shared" si="72"/>
        <v>0</v>
      </c>
      <c r="W101" s="22">
        <f t="shared" si="72"/>
        <v>0</v>
      </c>
      <c r="X101" s="22">
        <f t="shared" si="72"/>
        <v>0</v>
      </c>
      <c r="Y101" s="22">
        <f t="shared" si="72"/>
        <v>0</v>
      </c>
      <c r="Z101" s="22">
        <f t="shared" si="72"/>
        <v>0</v>
      </c>
      <c r="AA101" s="22">
        <f t="shared" si="72"/>
        <v>0</v>
      </c>
      <c r="AB101" s="22">
        <f t="shared" si="72"/>
        <v>0</v>
      </c>
      <c r="AC101" s="22">
        <f t="shared" si="72"/>
        <v>0</v>
      </c>
      <c r="AD101" s="22">
        <f t="shared" si="72"/>
        <v>0</v>
      </c>
      <c r="AE101" s="22">
        <f t="shared" si="72"/>
        <v>0</v>
      </c>
      <c r="AF101" s="22">
        <f t="shared" si="72"/>
        <v>0</v>
      </c>
      <c r="AG101" s="22">
        <f t="shared" si="72"/>
        <v>0</v>
      </c>
      <c r="AH101" s="22">
        <f t="shared" si="72"/>
        <v>0</v>
      </c>
      <c r="AI101" s="22">
        <f t="shared" si="72"/>
        <v>0</v>
      </c>
      <c r="AJ101" s="22">
        <f t="shared" si="72"/>
        <v>0</v>
      </c>
      <c r="AK101" s="22">
        <f t="shared" si="72"/>
        <v>0</v>
      </c>
      <c r="AL101" s="22">
        <f t="shared" si="72"/>
        <v>0</v>
      </c>
      <c r="AM101" s="22">
        <f t="shared" si="72"/>
        <v>0</v>
      </c>
      <c r="AN101" s="22">
        <f t="shared" si="72"/>
        <v>0</v>
      </c>
      <c r="AO101" s="22">
        <f t="shared" si="72"/>
        <v>0</v>
      </c>
      <c r="AP101" s="22">
        <f t="shared" si="72"/>
        <v>0</v>
      </c>
      <c r="AQ101" s="22">
        <f t="shared" si="72"/>
        <v>0</v>
      </c>
    </row>
    <row r="102" spans="2:43" x14ac:dyDescent="0.25">
      <c r="B102" s="10" t="s">
        <v>280</v>
      </c>
      <c r="H102" s="22">
        <f t="shared" si="70"/>
        <v>0</v>
      </c>
      <c r="I102" s="22">
        <f t="shared" si="72"/>
        <v>0</v>
      </c>
      <c r="J102" s="22">
        <f t="shared" si="72"/>
        <v>0</v>
      </c>
      <c r="K102" s="22">
        <f t="shared" si="72"/>
        <v>0</v>
      </c>
      <c r="L102" s="22">
        <f t="shared" si="72"/>
        <v>0</v>
      </c>
      <c r="M102" s="22">
        <f t="shared" si="72"/>
        <v>0</v>
      </c>
      <c r="N102" s="22">
        <f t="shared" si="72"/>
        <v>0</v>
      </c>
      <c r="O102" s="22">
        <f t="shared" si="72"/>
        <v>0</v>
      </c>
      <c r="P102" s="22">
        <f t="shared" si="72"/>
        <v>0</v>
      </c>
      <c r="Q102" s="22">
        <f t="shared" si="72"/>
        <v>0</v>
      </c>
      <c r="R102" s="22">
        <f t="shared" si="72"/>
        <v>0</v>
      </c>
      <c r="S102" s="22">
        <f t="shared" si="72"/>
        <v>0</v>
      </c>
      <c r="T102" s="22">
        <f t="shared" si="72"/>
        <v>0</v>
      </c>
      <c r="U102" s="22">
        <f t="shared" si="72"/>
        <v>0</v>
      </c>
      <c r="V102" s="22">
        <f t="shared" si="72"/>
        <v>0</v>
      </c>
      <c r="W102" s="22">
        <f t="shared" si="72"/>
        <v>0</v>
      </c>
      <c r="X102" s="22">
        <f t="shared" si="72"/>
        <v>0</v>
      </c>
      <c r="Y102" s="22">
        <f t="shared" si="72"/>
        <v>0</v>
      </c>
      <c r="Z102" s="22">
        <f t="shared" si="72"/>
        <v>0</v>
      </c>
      <c r="AA102" s="22">
        <f t="shared" si="72"/>
        <v>0</v>
      </c>
      <c r="AB102" s="22">
        <f t="shared" si="72"/>
        <v>0</v>
      </c>
      <c r="AC102" s="22">
        <f t="shared" si="72"/>
        <v>0</v>
      </c>
      <c r="AD102" s="22">
        <f t="shared" si="72"/>
        <v>0</v>
      </c>
      <c r="AE102" s="22">
        <f t="shared" si="72"/>
        <v>0</v>
      </c>
      <c r="AF102" s="22">
        <f t="shared" si="72"/>
        <v>0</v>
      </c>
      <c r="AG102" s="22">
        <f t="shared" si="72"/>
        <v>0</v>
      </c>
      <c r="AH102" s="22">
        <f t="shared" si="72"/>
        <v>0</v>
      </c>
      <c r="AI102" s="22">
        <f t="shared" si="72"/>
        <v>0</v>
      </c>
      <c r="AJ102" s="22">
        <f t="shared" si="72"/>
        <v>0</v>
      </c>
      <c r="AK102" s="22">
        <f t="shared" si="72"/>
        <v>0</v>
      </c>
      <c r="AL102" s="22">
        <f t="shared" si="72"/>
        <v>0</v>
      </c>
      <c r="AM102" s="22">
        <f t="shared" si="72"/>
        <v>0</v>
      </c>
      <c r="AN102" s="22">
        <f t="shared" si="72"/>
        <v>0</v>
      </c>
      <c r="AO102" s="22">
        <f t="shared" si="72"/>
        <v>0</v>
      </c>
      <c r="AP102" s="22">
        <f t="shared" si="72"/>
        <v>0</v>
      </c>
      <c r="AQ102" s="22">
        <f t="shared" si="72"/>
        <v>0</v>
      </c>
    </row>
    <row r="103" spans="2:43" x14ac:dyDescent="0.25">
      <c r="B103" s="10" t="s">
        <v>281</v>
      </c>
      <c r="H103" s="22">
        <f t="shared" si="70"/>
        <v>0</v>
      </c>
      <c r="I103" s="22">
        <f t="shared" si="72"/>
        <v>0</v>
      </c>
      <c r="J103" s="22">
        <f t="shared" si="72"/>
        <v>0</v>
      </c>
      <c r="K103" s="22">
        <f t="shared" si="72"/>
        <v>0</v>
      </c>
      <c r="L103" s="22">
        <f t="shared" si="72"/>
        <v>0</v>
      </c>
      <c r="M103" s="22">
        <f t="shared" si="72"/>
        <v>0</v>
      </c>
      <c r="N103" s="22">
        <f t="shared" si="72"/>
        <v>0</v>
      </c>
      <c r="O103" s="22">
        <f t="shared" si="72"/>
        <v>0</v>
      </c>
      <c r="P103" s="22">
        <f t="shared" si="72"/>
        <v>0</v>
      </c>
      <c r="Q103" s="22">
        <f t="shared" si="72"/>
        <v>0</v>
      </c>
      <c r="R103" s="22">
        <f t="shared" si="72"/>
        <v>0</v>
      </c>
      <c r="S103" s="22">
        <f t="shared" si="72"/>
        <v>0</v>
      </c>
      <c r="T103" s="22">
        <f t="shared" si="72"/>
        <v>0</v>
      </c>
      <c r="U103" s="22">
        <f t="shared" si="72"/>
        <v>0</v>
      </c>
      <c r="V103" s="22">
        <f t="shared" si="72"/>
        <v>0</v>
      </c>
      <c r="W103" s="22">
        <f t="shared" si="72"/>
        <v>0</v>
      </c>
      <c r="X103" s="22">
        <f t="shared" si="72"/>
        <v>0</v>
      </c>
      <c r="Y103" s="22">
        <f t="shared" si="72"/>
        <v>0</v>
      </c>
      <c r="Z103" s="22">
        <f t="shared" si="72"/>
        <v>0</v>
      </c>
      <c r="AA103" s="22">
        <f t="shared" si="72"/>
        <v>0</v>
      </c>
      <c r="AB103" s="22">
        <f t="shared" si="72"/>
        <v>0</v>
      </c>
      <c r="AC103" s="22">
        <f t="shared" si="72"/>
        <v>0</v>
      </c>
      <c r="AD103" s="22">
        <f t="shared" si="72"/>
        <v>0</v>
      </c>
      <c r="AE103" s="22">
        <f t="shared" si="72"/>
        <v>0</v>
      </c>
      <c r="AF103" s="22">
        <f t="shared" si="72"/>
        <v>0</v>
      </c>
      <c r="AG103" s="22">
        <f t="shared" si="72"/>
        <v>0</v>
      </c>
      <c r="AH103" s="22">
        <f t="shared" si="72"/>
        <v>0</v>
      </c>
      <c r="AI103" s="22">
        <f t="shared" si="72"/>
        <v>0</v>
      </c>
      <c r="AJ103" s="22">
        <f t="shared" si="72"/>
        <v>0</v>
      </c>
      <c r="AK103" s="22">
        <f t="shared" si="72"/>
        <v>0</v>
      </c>
      <c r="AL103" s="22">
        <f t="shared" si="72"/>
        <v>0</v>
      </c>
      <c r="AM103" s="22">
        <f t="shared" si="72"/>
        <v>0</v>
      </c>
      <c r="AN103" s="22">
        <f t="shared" si="72"/>
        <v>0</v>
      </c>
      <c r="AO103" s="22">
        <f t="shared" si="72"/>
        <v>0</v>
      </c>
      <c r="AP103" s="22">
        <f t="shared" si="72"/>
        <v>0</v>
      </c>
      <c r="AQ103" s="22">
        <f t="shared" si="72"/>
        <v>0</v>
      </c>
    </row>
    <row r="104" spans="2:43" x14ac:dyDescent="0.25">
      <c r="B104" s="10" t="s">
        <v>282</v>
      </c>
      <c r="H104" s="22">
        <f t="shared" si="70"/>
        <v>1000</v>
      </c>
      <c r="I104" s="22">
        <f t="shared" si="72"/>
        <v>0</v>
      </c>
      <c r="J104" s="22">
        <f t="shared" si="72"/>
        <v>0</v>
      </c>
      <c r="K104" s="22">
        <f t="shared" si="72"/>
        <v>0</v>
      </c>
      <c r="L104" s="22">
        <f t="shared" si="72"/>
        <v>0</v>
      </c>
      <c r="M104" s="22">
        <f t="shared" si="72"/>
        <v>0</v>
      </c>
      <c r="N104" s="22">
        <f t="shared" si="72"/>
        <v>0</v>
      </c>
      <c r="O104" s="22">
        <f t="shared" si="72"/>
        <v>0</v>
      </c>
      <c r="P104" s="22">
        <f t="shared" si="72"/>
        <v>0</v>
      </c>
      <c r="Q104" s="22">
        <f t="shared" si="72"/>
        <v>0</v>
      </c>
      <c r="R104" s="22">
        <f t="shared" si="72"/>
        <v>0</v>
      </c>
      <c r="S104" s="22">
        <f t="shared" si="72"/>
        <v>0</v>
      </c>
      <c r="T104" s="22">
        <f t="shared" si="72"/>
        <v>0</v>
      </c>
      <c r="U104" s="22">
        <f t="shared" si="72"/>
        <v>0</v>
      </c>
      <c r="V104" s="22">
        <f t="shared" si="72"/>
        <v>0</v>
      </c>
      <c r="W104" s="22">
        <f t="shared" si="72"/>
        <v>0</v>
      </c>
      <c r="X104" s="22">
        <f t="shared" si="72"/>
        <v>0</v>
      </c>
      <c r="Y104" s="22">
        <f t="shared" si="72"/>
        <v>0</v>
      </c>
      <c r="Z104" s="22">
        <f t="shared" si="72"/>
        <v>0</v>
      </c>
      <c r="AA104" s="22">
        <f t="shared" si="72"/>
        <v>0</v>
      </c>
      <c r="AB104" s="22">
        <f t="shared" si="72"/>
        <v>0</v>
      </c>
      <c r="AC104" s="22">
        <f t="shared" si="72"/>
        <v>0</v>
      </c>
      <c r="AD104" s="22">
        <f t="shared" si="72"/>
        <v>0</v>
      </c>
      <c r="AE104" s="22">
        <f t="shared" si="72"/>
        <v>0</v>
      </c>
      <c r="AF104" s="22">
        <f t="shared" si="72"/>
        <v>0</v>
      </c>
      <c r="AG104" s="22">
        <f t="shared" si="72"/>
        <v>0</v>
      </c>
      <c r="AH104" s="22">
        <f t="shared" si="72"/>
        <v>0</v>
      </c>
      <c r="AI104" s="22">
        <f t="shared" si="72"/>
        <v>0</v>
      </c>
      <c r="AJ104" s="22">
        <f t="shared" si="72"/>
        <v>0</v>
      </c>
      <c r="AK104" s="22">
        <f t="shared" si="72"/>
        <v>0</v>
      </c>
      <c r="AL104" s="22">
        <f t="shared" si="72"/>
        <v>0</v>
      </c>
      <c r="AM104" s="22">
        <f t="shared" si="72"/>
        <v>0</v>
      </c>
      <c r="AN104" s="22">
        <f t="shared" si="72"/>
        <v>0</v>
      </c>
      <c r="AO104" s="22">
        <f t="shared" si="72"/>
        <v>0</v>
      </c>
      <c r="AP104" s="22">
        <f t="shared" si="72"/>
        <v>0</v>
      </c>
      <c r="AQ104" s="22">
        <f t="shared" si="72"/>
        <v>0</v>
      </c>
    </row>
    <row r="105" spans="2:43" x14ac:dyDescent="0.25">
      <c r="B105" s="10" t="s">
        <v>283</v>
      </c>
      <c r="H105" s="22">
        <f t="shared" si="70"/>
        <v>122</v>
      </c>
      <c r="I105" s="22">
        <f t="shared" si="72"/>
        <v>0</v>
      </c>
      <c r="J105" s="22">
        <f t="shared" si="72"/>
        <v>0</v>
      </c>
      <c r="K105" s="22">
        <f t="shared" si="72"/>
        <v>0</v>
      </c>
      <c r="L105" s="22">
        <f t="shared" si="72"/>
        <v>0</v>
      </c>
      <c r="M105" s="22">
        <f t="shared" si="72"/>
        <v>0</v>
      </c>
      <c r="N105" s="22">
        <f t="shared" si="72"/>
        <v>0</v>
      </c>
      <c r="O105" s="22">
        <f t="shared" si="72"/>
        <v>0</v>
      </c>
      <c r="P105" s="22">
        <f t="shared" si="72"/>
        <v>0</v>
      </c>
      <c r="Q105" s="22">
        <f t="shared" si="72"/>
        <v>0</v>
      </c>
      <c r="R105" s="22">
        <f t="shared" si="72"/>
        <v>0</v>
      </c>
      <c r="S105" s="22">
        <f t="shared" si="72"/>
        <v>0</v>
      </c>
      <c r="T105" s="22">
        <f t="shared" si="72"/>
        <v>0</v>
      </c>
      <c r="U105" s="22">
        <f t="shared" si="72"/>
        <v>0</v>
      </c>
      <c r="V105" s="22">
        <f t="shared" si="72"/>
        <v>0</v>
      </c>
      <c r="W105" s="22">
        <f t="shared" si="72"/>
        <v>0</v>
      </c>
      <c r="X105" s="22">
        <f t="shared" si="72"/>
        <v>0</v>
      </c>
      <c r="Y105" s="22">
        <f t="shared" si="72"/>
        <v>0</v>
      </c>
      <c r="Z105" s="22">
        <f t="shared" si="72"/>
        <v>0</v>
      </c>
      <c r="AA105" s="22">
        <f t="shared" si="72"/>
        <v>0</v>
      </c>
      <c r="AB105" s="22">
        <f t="shared" si="72"/>
        <v>0</v>
      </c>
      <c r="AC105" s="22">
        <f t="shared" si="72"/>
        <v>0</v>
      </c>
      <c r="AD105" s="22">
        <f t="shared" si="72"/>
        <v>0</v>
      </c>
      <c r="AE105" s="22">
        <f t="shared" si="72"/>
        <v>0</v>
      </c>
      <c r="AF105" s="22">
        <f t="shared" si="72"/>
        <v>0</v>
      </c>
      <c r="AG105" s="22">
        <f t="shared" si="72"/>
        <v>0</v>
      </c>
      <c r="AH105" s="22">
        <f t="shared" si="72"/>
        <v>0</v>
      </c>
      <c r="AI105" s="22">
        <f t="shared" si="72"/>
        <v>0</v>
      </c>
      <c r="AJ105" s="22">
        <f t="shared" si="72"/>
        <v>0</v>
      </c>
      <c r="AK105" s="22">
        <f t="shared" si="72"/>
        <v>0</v>
      </c>
      <c r="AL105" s="22">
        <f t="shared" si="72"/>
        <v>0</v>
      </c>
      <c r="AM105" s="22">
        <f t="shared" si="72"/>
        <v>0</v>
      </c>
      <c r="AN105" s="22">
        <f t="shared" si="72"/>
        <v>0</v>
      </c>
      <c r="AO105" s="22">
        <f t="shared" si="72"/>
        <v>0</v>
      </c>
      <c r="AP105" s="22">
        <f t="shared" si="72"/>
        <v>0</v>
      </c>
      <c r="AQ105" s="22">
        <f t="shared" si="72"/>
        <v>0</v>
      </c>
    </row>
    <row r="106" spans="2:43" x14ac:dyDescent="0.25">
      <c r="B106" s="10" t="s">
        <v>284</v>
      </c>
      <c r="H106" s="22">
        <f t="shared" si="70"/>
        <v>36.6</v>
      </c>
      <c r="I106" s="22">
        <f t="shared" si="72"/>
        <v>0</v>
      </c>
      <c r="J106" s="22">
        <f t="shared" si="72"/>
        <v>0</v>
      </c>
      <c r="K106" s="22">
        <f t="shared" si="72"/>
        <v>0</v>
      </c>
      <c r="L106" s="22">
        <f t="shared" si="72"/>
        <v>0</v>
      </c>
      <c r="M106" s="22">
        <f t="shared" si="72"/>
        <v>0</v>
      </c>
      <c r="N106" s="22">
        <f t="shared" si="72"/>
        <v>0</v>
      </c>
      <c r="O106" s="22">
        <f t="shared" si="72"/>
        <v>0</v>
      </c>
      <c r="P106" s="22">
        <f t="shared" si="72"/>
        <v>0</v>
      </c>
      <c r="Q106" s="22">
        <f t="shared" si="72"/>
        <v>0</v>
      </c>
      <c r="R106" s="22">
        <f t="shared" si="72"/>
        <v>0</v>
      </c>
      <c r="S106" s="22">
        <f t="shared" si="72"/>
        <v>0</v>
      </c>
      <c r="T106" s="22">
        <f t="shared" si="72"/>
        <v>0</v>
      </c>
      <c r="U106" s="22">
        <f t="shared" si="72"/>
        <v>0</v>
      </c>
      <c r="V106" s="22">
        <f t="shared" si="72"/>
        <v>0</v>
      </c>
      <c r="W106" s="22">
        <f t="shared" si="72"/>
        <v>0</v>
      </c>
      <c r="X106" s="22">
        <f t="shared" si="72"/>
        <v>0</v>
      </c>
      <c r="Y106" s="22">
        <f t="shared" si="72"/>
        <v>0</v>
      </c>
      <c r="Z106" s="22">
        <f t="shared" si="72"/>
        <v>0</v>
      </c>
      <c r="AA106" s="22">
        <f t="shared" si="72"/>
        <v>0</v>
      </c>
      <c r="AB106" s="22">
        <f t="shared" si="72"/>
        <v>0</v>
      </c>
      <c r="AC106" s="22">
        <f t="shared" si="72"/>
        <v>0</v>
      </c>
      <c r="AD106" s="22">
        <f t="shared" si="72"/>
        <v>0</v>
      </c>
      <c r="AE106" s="22">
        <f t="shared" si="72"/>
        <v>0</v>
      </c>
      <c r="AF106" s="22">
        <f t="shared" si="72"/>
        <v>0</v>
      </c>
      <c r="AG106" s="22">
        <f t="shared" si="72"/>
        <v>0</v>
      </c>
      <c r="AH106" s="22">
        <f t="shared" si="72"/>
        <v>0</v>
      </c>
      <c r="AI106" s="22">
        <f t="shared" si="72"/>
        <v>0</v>
      </c>
      <c r="AJ106" s="22">
        <f t="shared" si="72"/>
        <v>0</v>
      </c>
      <c r="AK106" s="22">
        <f t="shared" si="72"/>
        <v>0</v>
      </c>
      <c r="AL106" s="22">
        <f t="shared" si="72"/>
        <v>0</v>
      </c>
      <c r="AM106" s="22">
        <f t="shared" si="72"/>
        <v>0</v>
      </c>
      <c r="AN106" s="22">
        <f t="shared" si="72"/>
        <v>0</v>
      </c>
      <c r="AO106" s="22">
        <f t="shared" si="72"/>
        <v>0</v>
      </c>
      <c r="AP106" s="22">
        <f t="shared" si="72"/>
        <v>0</v>
      </c>
      <c r="AQ106" s="22">
        <f t="shared" si="72"/>
        <v>0</v>
      </c>
    </row>
    <row r="107" spans="2:43" x14ac:dyDescent="0.25">
      <c r="B107" s="10" t="s">
        <v>285</v>
      </c>
      <c r="H107" s="22">
        <f t="shared" si="70"/>
        <v>0</v>
      </c>
      <c r="I107" s="22">
        <f t="shared" si="72"/>
        <v>0</v>
      </c>
      <c r="J107" s="22">
        <f t="shared" si="72"/>
        <v>0</v>
      </c>
      <c r="K107" s="22">
        <f t="shared" si="72"/>
        <v>0</v>
      </c>
      <c r="L107" s="22">
        <f t="shared" si="72"/>
        <v>0</v>
      </c>
      <c r="M107" s="22">
        <f t="shared" si="72"/>
        <v>0</v>
      </c>
      <c r="N107" s="22">
        <f t="shared" si="72"/>
        <v>0</v>
      </c>
      <c r="O107" s="22">
        <f t="shared" si="72"/>
        <v>0</v>
      </c>
      <c r="P107" s="22">
        <f t="shared" si="72"/>
        <v>0</v>
      </c>
      <c r="Q107" s="22">
        <f t="shared" si="72"/>
        <v>0</v>
      </c>
      <c r="R107" s="22">
        <f t="shared" si="72"/>
        <v>0</v>
      </c>
      <c r="S107" s="22">
        <f t="shared" ref="I107:AQ108" si="73">S26+S53-S80</f>
        <v>0</v>
      </c>
      <c r="T107" s="22">
        <f t="shared" si="73"/>
        <v>0</v>
      </c>
      <c r="U107" s="22">
        <f t="shared" si="73"/>
        <v>0</v>
      </c>
      <c r="V107" s="22">
        <f t="shared" si="73"/>
        <v>0</v>
      </c>
      <c r="W107" s="22">
        <f t="shared" si="73"/>
        <v>0</v>
      </c>
      <c r="X107" s="22">
        <f t="shared" si="73"/>
        <v>0</v>
      </c>
      <c r="Y107" s="22">
        <f t="shared" si="73"/>
        <v>0</v>
      </c>
      <c r="Z107" s="22">
        <f t="shared" si="73"/>
        <v>0</v>
      </c>
      <c r="AA107" s="22">
        <f t="shared" si="73"/>
        <v>0</v>
      </c>
      <c r="AB107" s="22">
        <f t="shared" si="73"/>
        <v>0</v>
      </c>
      <c r="AC107" s="22">
        <f t="shared" si="73"/>
        <v>0</v>
      </c>
      <c r="AD107" s="22">
        <f t="shared" si="73"/>
        <v>0</v>
      </c>
      <c r="AE107" s="22">
        <f t="shared" si="73"/>
        <v>0</v>
      </c>
      <c r="AF107" s="22">
        <f t="shared" si="73"/>
        <v>0</v>
      </c>
      <c r="AG107" s="22">
        <f t="shared" si="73"/>
        <v>0</v>
      </c>
      <c r="AH107" s="22">
        <f t="shared" si="73"/>
        <v>0</v>
      </c>
      <c r="AI107" s="22">
        <f t="shared" si="73"/>
        <v>0</v>
      </c>
      <c r="AJ107" s="22">
        <f t="shared" si="73"/>
        <v>0</v>
      </c>
      <c r="AK107" s="22">
        <f t="shared" si="73"/>
        <v>0</v>
      </c>
      <c r="AL107" s="22">
        <f t="shared" si="73"/>
        <v>0</v>
      </c>
      <c r="AM107" s="22">
        <f t="shared" si="73"/>
        <v>0</v>
      </c>
      <c r="AN107" s="22">
        <f t="shared" si="73"/>
        <v>0</v>
      </c>
      <c r="AO107" s="22">
        <f t="shared" si="73"/>
        <v>0</v>
      </c>
      <c r="AP107" s="22">
        <f t="shared" si="73"/>
        <v>0</v>
      </c>
      <c r="AQ107" s="22">
        <f t="shared" si="73"/>
        <v>0</v>
      </c>
    </row>
    <row r="108" spans="2:43" x14ac:dyDescent="0.25">
      <c r="B108" s="10" t="s">
        <v>238</v>
      </c>
      <c r="H108" s="22">
        <f t="shared" si="70"/>
        <v>0</v>
      </c>
      <c r="I108" s="22">
        <f t="shared" si="73"/>
        <v>0</v>
      </c>
      <c r="J108" s="22">
        <f t="shared" si="73"/>
        <v>0</v>
      </c>
      <c r="K108" s="22">
        <f t="shared" si="73"/>
        <v>0</v>
      </c>
      <c r="L108" s="22">
        <f t="shared" si="73"/>
        <v>0</v>
      </c>
      <c r="M108" s="22">
        <f t="shared" si="73"/>
        <v>0</v>
      </c>
      <c r="N108" s="22">
        <f t="shared" si="73"/>
        <v>0</v>
      </c>
      <c r="O108" s="22">
        <f t="shared" si="73"/>
        <v>0</v>
      </c>
      <c r="P108" s="22">
        <f t="shared" si="73"/>
        <v>0</v>
      </c>
      <c r="Q108" s="22">
        <f t="shared" si="73"/>
        <v>0</v>
      </c>
      <c r="R108" s="22">
        <f t="shared" si="73"/>
        <v>0</v>
      </c>
      <c r="S108" s="22">
        <f t="shared" si="73"/>
        <v>0</v>
      </c>
      <c r="T108" s="22">
        <f t="shared" si="73"/>
        <v>0</v>
      </c>
      <c r="U108" s="22">
        <f t="shared" si="73"/>
        <v>0</v>
      </c>
      <c r="V108" s="22">
        <f t="shared" si="73"/>
        <v>0</v>
      </c>
      <c r="W108" s="22">
        <f t="shared" si="73"/>
        <v>0</v>
      </c>
      <c r="X108" s="22">
        <f t="shared" si="73"/>
        <v>0</v>
      </c>
      <c r="Y108" s="22">
        <f t="shared" si="73"/>
        <v>0</v>
      </c>
      <c r="Z108" s="22">
        <f t="shared" si="73"/>
        <v>0</v>
      </c>
      <c r="AA108" s="22">
        <f t="shared" si="73"/>
        <v>0</v>
      </c>
      <c r="AB108" s="22">
        <f t="shared" si="73"/>
        <v>0</v>
      </c>
      <c r="AC108" s="22">
        <f t="shared" si="73"/>
        <v>0</v>
      </c>
      <c r="AD108" s="22">
        <f t="shared" si="73"/>
        <v>0</v>
      </c>
      <c r="AE108" s="22">
        <f t="shared" si="73"/>
        <v>0</v>
      </c>
      <c r="AF108" s="22">
        <f t="shared" si="73"/>
        <v>0</v>
      </c>
      <c r="AG108" s="22">
        <f t="shared" si="73"/>
        <v>0</v>
      </c>
      <c r="AH108" s="22">
        <f t="shared" si="73"/>
        <v>0</v>
      </c>
      <c r="AI108" s="22">
        <f t="shared" si="73"/>
        <v>0</v>
      </c>
      <c r="AJ108" s="22">
        <f t="shared" si="73"/>
        <v>0</v>
      </c>
      <c r="AK108" s="22">
        <f t="shared" si="73"/>
        <v>0</v>
      </c>
      <c r="AL108" s="22">
        <f t="shared" si="73"/>
        <v>0</v>
      </c>
      <c r="AM108" s="22">
        <f t="shared" si="73"/>
        <v>0</v>
      </c>
      <c r="AN108" s="22">
        <f t="shared" si="73"/>
        <v>0</v>
      </c>
      <c r="AO108" s="22">
        <f t="shared" si="73"/>
        <v>0</v>
      </c>
      <c r="AP108" s="22">
        <f t="shared" si="73"/>
        <v>0</v>
      </c>
      <c r="AQ108" s="22">
        <f t="shared" si="73"/>
        <v>0</v>
      </c>
    </row>
    <row r="109" spans="2:43" s="2" customFormat="1" x14ac:dyDescent="0.25">
      <c r="H109" s="41">
        <f>SUM(H85:H108)</f>
        <v>135273.20000000001</v>
      </c>
      <c r="I109" s="41">
        <f t="shared" ref="I109:AP109" si="74">SUM(I85:I108)</f>
        <v>0</v>
      </c>
      <c r="J109" s="41">
        <f t="shared" si="74"/>
        <v>0</v>
      </c>
      <c r="K109" s="41">
        <f t="shared" si="74"/>
        <v>0</v>
      </c>
      <c r="L109" s="41">
        <f t="shared" si="74"/>
        <v>0</v>
      </c>
      <c r="M109" s="41">
        <f t="shared" si="74"/>
        <v>0</v>
      </c>
      <c r="N109" s="41">
        <f t="shared" si="74"/>
        <v>0</v>
      </c>
      <c r="O109" s="41">
        <f t="shared" si="74"/>
        <v>0</v>
      </c>
      <c r="P109" s="41">
        <f t="shared" si="74"/>
        <v>0</v>
      </c>
      <c r="Q109" s="41">
        <f t="shared" si="74"/>
        <v>0</v>
      </c>
      <c r="R109" s="41">
        <f t="shared" si="74"/>
        <v>0</v>
      </c>
      <c r="S109" s="41">
        <f t="shared" si="74"/>
        <v>0</v>
      </c>
      <c r="T109" s="41">
        <f t="shared" si="74"/>
        <v>0</v>
      </c>
      <c r="U109" s="41">
        <f t="shared" si="74"/>
        <v>0</v>
      </c>
      <c r="V109" s="41">
        <f t="shared" si="74"/>
        <v>0</v>
      </c>
      <c r="W109" s="41">
        <f t="shared" si="74"/>
        <v>0</v>
      </c>
      <c r="X109" s="41">
        <f t="shared" si="74"/>
        <v>0</v>
      </c>
      <c r="Y109" s="41">
        <f t="shared" si="74"/>
        <v>0</v>
      </c>
      <c r="Z109" s="41">
        <f t="shared" si="74"/>
        <v>0</v>
      </c>
      <c r="AA109" s="41">
        <f t="shared" si="74"/>
        <v>0</v>
      </c>
      <c r="AB109" s="41">
        <f t="shared" si="74"/>
        <v>0</v>
      </c>
      <c r="AC109" s="41">
        <f t="shared" si="74"/>
        <v>0</v>
      </c>
      <c r="AD109" s="41">
        <f t="shared" si="74"/>
        <v>0</v>
      </c>
      <c r="AE109" s="41">
        <f t="shared" si="74"/>
        <v>0</v>
      </c>
      <c r="AF109" s="41">
        <f t="shared" si="74"/>
        <v>0</v>
      </c>
      <c r="AG109" s="41">
        <f t="shared" si="74"/>
        <v>0</v>
      </c>
      <c r="AH109" s="41">
        <f t="shared" si="74"/>
        <v>0</v>
      </c>
      <c r="AI109" s="41">
        <f t="shared" si="74"/>
        <v>0</v>
      </c>
      <c r="AJ109" s="41">
        <f t="shared" si="74"/>
        <v>0</v>
      </c>
      <c r="AK109" s="41">
        <f t="shared" si="74"/>
        <v>0</v>
      </c>
      <c r="AL109" s="41">
        <f t="shared" si="74"/>
        <v>0</v>
      </c>
      <c r="AM109" s="41">
        <f t="shared" si="74"/>
        <v>0</v>
      </c>
      <c r="AN109" s="41">
        <f t="shared" si="74"/>
        <v>0</v>
      </c>
      <c r="AO109" s="41">
        <f t="shared" si="74"/>
        <v>0</v>
      </c>
      <c r="AP109" s="41">
        <f t="shared" si="74"/>
        <v>0</v>
      </c>
      <c r="AQ109" s="41">
        <f>SUM(AQ85:AQ108)</f>
        <v>0</v>
      </c>
    </row>
  </sheetData>
  <dataValidations count="2">
    <dataValidation type="list" allowBlank="1" showInputMessage="1" showErrorMessage="1" sqref="F4:F27">
      <formula1>dilazione</formula1>
    </dataValidation>
    <dataValidation type="list" allowBlank="1" showInputMessage="1" showErrorMessage="1" sqref="C4:C27">
      <formula1>tipcosti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6"/>
  <sheetViews>
    <sheetView workbookViewId="0">
      <selection activeCell="C31" sqref="C31"/>
    </sheetView>
  </sheetViews>
  <sheetFormatPr defaultRowHeight="15" x14ac:dyDescent="0.25"/>
  <cols>
    <col min="2" max="2" width="48.42578125" bestFit="1" customWidth="1"/>
    <col min="3" max="3" width="11.7109375" bestFit="1" customWidth="1"/>
    <col min="4" max="4" width="11" bestFit="1" customWidth="1"/>
    <col min="5" max="6" width="10.7109375" bestFit="1" customWidth="1"/>
    <col min="7" max="38" width="12" bestFit="1" customWidth="1"/>
  </cols>
  <sheetData>
    <row r="2" spans="2:38" x14ac:dyDescent="0.25">
      <c r="B2" s="71" t="s">
        <v>90</v>
      </c>
      <c r="C2" s="71"/>
      <c r="D2" s="71"/>
    </row>
    <row r="3" spans="2:38" x14ac:dyDescent="0.25">
      <c r="B3" s="10" t="s">
        <v>80</v>
      </c>
      <c r="C3" s="72"/>
      <c r="D3" s="70"/>
    </row>
    <row r="4" spans="2:38" x14ac:dyDescent="0.25">
      <c r="B4" s="10" t="s">
        <v>81</v>
      </c>
      <c r="C4" s="73">
        <v>28000</v>
      </c>
      <c r="D4" s="74"/>
    </row>
    <row r="5" spans="2:38" x14ac:dyDescent="0.25">
      <c r="B5" s="10" t="s">
        <v>82</v>
      </c>
      <c r="C5" s="72">
        <v>14</v>
      </c>
      <c r="D5" s="70"/>
    </row>
    <row r="6" spans="2:38" x14ac:dyDescent="0.25">
      <c r="B6" s="10" t="s">
        <v>83</v>
      </c>
      <c r="C6" s="75">
        <f>C4/C5</f>
        <v>2000</v>
      </c>
      <c r="D6" s="70"/>
    </row>
    <row r="7" spans="2:38" x14ac:dyDescent="0.25">
      <c r="B7" s="10" t="s">
        <v>84</v>
      </c>
      <c r="C7" s="76">
        <v>1.4999999999999999E-2</v>
      </c>
      <c r="D7" s="70"/>
    </row>
    <row r="8" spans="2:38" x14ac:dyDescent="0.25">
      <c r="B8" s="10" t="s">
        <v>104</v>
      </c>
      <c r="C8" s="10" t="s">
        <v>93</v>
      </c>
      <c r="D8" s="10" t="s">
        <v>97</v>
      </c>
    </row>
    <row r="9" spans="2:38" x14ac:dyDescent="0.25">
      <c r="B9" s="10" t="s">
        <v>85</v>
      </c>
      <c r="C9" s="69">
        <v>0.3</v>
      </c>
      <c r="D9" s="70"/>
    </row>
    <row r="10" spans="2:38" x14ac:dyDescent="0.25">
      <c r="B10" s="10" t="s">
        <v>86</v>
      </c>
      <c r="C10" s="69">
        <v>0.05</v>
      </c>
      <c r="D10" s="70"/>
    </row>
    <row r="11" spans="2:38" x14ac:dyDescent="0.25">
      <c r="B11" s="10" t="s">
        <v>87</v>
      </c>
      <c r="C11" s="69">
        <v>0.08</v>
      </c>
      <c r="D11" s="70"/>
    </row>
    <row r="13" spans="2:38" s="2" customFormat="1" x14ac:dyDescent="0.25">
      <c r="B13" s="14" t="s">
        <v>88</v>
      </c>
      <c r="C13" s="15">
        <v>43131</v>
      </c>
      <c r="D13" s="15">
        <f>EOMONTH(C13,1)</f>
        <v>43159</v>
      </c>
      <c r="E13" s="15">
        <f t="shared" ref="E13:Z13" si="0">EOMONTH(D13,1)</f>
        <v>43190</v>
      </c>
      <c r="F13" s="15">
        <f t="shared" si="0"/>
        <v>43220</v>
      </c>
      <c r="G13" s="15">
        <f t="shared" si="0"/>
        <v>43251</v>
      </c>
      <c r="H13" s="15">
        <f t="shared" si="0"/>
        <v>43281</v>
      </c>
      <c r="I13" s="15">
        <f t="shared" si="0"/>
        <v>43312</v>
      </c>
      <c r="J13" s="15">
        <f t="shared" si="0"/>
        <v>43343</v>
      </c>
      <c r="K13" s="15">
        <f t="shared" si="0"/>
        <v>43373</v>
      </c>
      <c r="L13" s="15">
        <f t="shared" si="0"/>
        <v>43404</v>
      </c>
      <c r="M13" s="15">
        <f t="shared" si="0"/>
        <v>43434</v>
      </c>
      <c r="N13" s="15">
        <f t="shared" si="0"/>
        <v>43465</v>
      </c>
      <c r="O13" s="15">
        <f t="shared" si="0"/>
        <v>43496</v>
      </c>
      <c r="P13" s="15">
        <f t="shared" si="0"/>
        <v>43524</v>
      </c>
      <c r="Q13" s="15">
        <f t="shared" si="0"/>
        <v>43555</v>
      </c>
      <c r="R13" s="15">
        <f t="shared" si="0"/>
        <v>43585</v>
      </c>
      <c r="S13" s="15">
        <f t="shared" si="0"/>
        <v>43616</v>
      </c>
      <c r="T13" s="15">
        <f t="shared" si="0"/>
        <v>43646</v>
      </c>
      <c r="U13" s="15">
        <f t="shared" si="0"/>
        <v>43677</v>
      </c>
      <c r="V13" s="15">
        <f t="shared" si="0"/>
        <v>43708</v>
      </c>
      <c r="W13" s="15">
        <f t="shared" si="0"/>
        <v>43738</v>
      </c>
      <c r="X13" s="15">
        <f t="shared" si="0"/>
        <v>43769</v>
      </c>
      <c r="Y13" s="15">
        <f t="shared" si="0"/>
        <v>43799</v>
      </c>
      <c r="Z13" s="15">
        <f t="shared" si="0"/>
        <v>43830</v>
      </c>
      <c r="AA13" s="15">
        <f t="shared" ref="AA13" si="1">EOMONTH(Z13,1)</f>
        <v>43861</v>
      </c>
      <c r="AB13" s="15">
        <f t="shared" ref="AB13" si="2">EOMONTH(AA13,1)</f>
        <v>43890</v>
      </c>
      <c r="AC13" s="15">
        <f t="shared" ref="AC13" si="3">EOMONTH(AB13,1)</f>
        <v>43921</v>
      </c>
      <c r="AD13" s="15">
        <f t="shared" ref="AD13" si="4">EOMONTH(AC13,1)</f>
        <v>43951</v>
      </c>
      <c r="AE13" s="15">
        <f t="shared" ref="AE13" si="5">EOMONTH(AD13,1)</f>
        <v>43982</v>
      </c>
      <c r="AF13" s="15">
        <f t="shared" ref="AF13" si="6">EOMONTH(AE13,1)</f>
        <v>44012</v>
      </c>
      <c r="AG13" s="15">
        <f t="shared" ref="AG13" si="7">EOMONTH(AF13,1)</f>
        <v>44043</v>
      </c>
      <c r="AH13" s="15">
        <f t="shared" ref="AH13" si="8">EOMONTH(AG13,1)</f>
        <v>44074</v>
      </c>
      <c r="AI13" s="15">
        <f t="shared" ref="AI13" si="9">EOMONTH(AH13,1)</f>
        <v>44104</v>
      </c>
      <c r="AJ13" s="15">
        <f t="shared" ref="AJ13" si="10">EOMONTH(AI13,1)</f>
        <v>44135</v>
      </c>
      <c r="AK13" s="15">
        <f t="shared" ref="AK13" si="11">EOMONTH(AJ13,1)</f>
        <v>44165</v>
      </c>
      <c r="AL13" s="15">
        <f t="shared" ref="AL13" si="12">EOMONTH(AK13,1)</f>
        <v>44196</v>
      </c>
    </row>
    <row r="14" spans="2:38" x14ac:dyDescent="0.25">
      <c r="B14" s="10" t="s">
        <v>89</v>
      </c>
      <c r="C14" s="10">
        <v>3</v>
      </c>
      <c r="D14" s="10">
        <v>3</v>
      </c>
      <c r="E14" s="10">
        <v>3</v>
      </c>
      <c r="F14" s="10">
        <v>3</v>
      </c>
      <c r="G14" s="10">
        <v>3</v>
      </c>
      <c r="H14" s="10">
        <v>3</v>
      </c>
      <c r="I14" s="10">
        <v>3</v>
      </c>
      <c r="J14" s="10">
        <v>3</v>
      </c>
      <c r="K14" s="10">
        <v>3</v>
      </c>
      <c r="L14" s="10">
        <v>3</v>
      </c>
      <c r="M14" s="10">
        <v>3</v>
      </c>
      <c r="N14" s="10">
        <v>3</v>
      </c>
      <c r="O14" s="10">
        <v>3</v>
      </c>
      <c r="P14" s="10">
        <v>3</v>
      </c>
      <c r="Q14" s="10">
        <v>3</v>
      </c>
      <c r="R14" s="10">
        <v>3</v>
      </c>
      <c r="S14" s="10">
        <v>3</v>
      </c>
      <c r="T14" s="10">
        <v>3</v>
      </c>
      <c r="U14" s="10">
        <v>3</v>
      </c>
      <c r="V14" s="10">
        <v>3</v>
      </c>
      <c r="W14" s="10">
        <v>3</v>
      </c>
      <c r="X14" s="10">
        <v>3</v>
      </c>
      <c r="Y14" s="10">
        <v>3</v>
      </c>
      <c r="Z14" s="10">
        <v>3</v>
      </c>
      <c r="AA14" s="10">
        <v>3</v>
      </c>
      <c r="AB14" s="10">
        <v>3</v>
      </c>
      <c r="AC14" s="10">
        <v>3</v>
      </c>
      <c r="AD14" s="10">
        <v>3</v>
      </c>
      <c r="AE14" s="10">
        <v>3</v>
      </c>
      <c r="AF14" s="10">
        <v>3</v>
      </c>
      <c r="AG14" s="10">
        <v>3</v>
      </c>
      <c r="AH14" s="10">
        <v>3</v>
      </c>
      <c r="AI14" s="10">
        <v>3</v>
      </c>
      <c r="AJ14" s="10">
        <v>3</v>
      </c>
      <c r="AK14" s="10">
        <v>3</v>
      </c>
      <c r="AL14" s="10">
        <v>3</v>
      </c>
    </row>
    <row r="17" spans="2:38" s="2" customFormat="1" x14ac:dyDescent="0.25">
      <c r="B17" s="14" t="s">
        <v>105</v>
      </c>
      <c r="C17" s="15">
        <v>43131</v>
      </c>
      <c r="D17" s="15">
        <f>EOMONTH(C17,1)</f>
        <v>43159</v>
      </c>
      <c r="E17" s="15">
        <f t="shared" ref="E17:AA17" si="13">EOMONTH(D17,1)</f>
        <v>43190</v>
      </c>
      <c r="F17" s="15">
        <f t="shared" si="13"/>
        <v>43220</v>
      </c>
      <c r="G17" s="15">
        <f t="shared" si="13"/>
        <v>43251</v>
      </c>
      <c r="H17" s="15">
        <f t="shared" si="13"/>
        <v>43281</v>
      </c>
      <c r="I17" s="15">
        <f t="shared" si="13"/>
        <v>43312</v>
      </c>
      <c r="J17" s="15">
        <f t="shared" si="13"/>
        <v>43343</v>
      </c>
      <c r="K17" s="15">
        <f t="shared" si="13"/>
        <v>43373</v>
      </c>
      <c r="L17" s="15">
        <f t="shared" si="13"/>
        <v>43404</v>
      </c>
      <c r="M17" s="15">
        <f t="shared" si="13"/>
        <v>43434</v>
      </c>
      <c r="N17" s="15">
        <f t="shared" si="13"/>
        <v>43465</v>
      </c>
      <c r="O17" s="15">
        <f t="shared" si="13"/>
        <v>43496</v>
      </c>
      <c r="P17" s="15">
        <f t="shared" si="13"/>
        <v>43524</v>
      </c>
      <c r="Q17" s="15">
        <f t="shared" si="13"/>
        <v>43555</v>
      </c>
      <c r="R17" s="15">
        <f t="shared" si="13"/>
        <v>43585</v>
      </c>
      <c r="S17" s="15">
        <f t="shared" si="13"/>
        <v>43616</v>
      </c>
      <c r="T17" s="15">
        <f t="shared" si="13"/>
        <v>43646</v>
      </c>
      <c r="U17" s="15">
        <f t="shared" si="13"/>
        <v>43677</v>
      </c>
      <c r="V17" s="15">
        <f t="shared" si="13"/>
        <v>43708</v>
      </c>
      <c r="W17" s="15">
        <f t="shared" si="13"/>
        <v>43738</v>
      </c>
      <c r="X17" s="15">
        <f t="shared" si="13"/>
        <v>43769</v>
      </c>
      <c r="Y17" s="15">
        <f t="shared" si="13"/>
        <v>43799</v>
      </c>
      <c r="Z17" s="15">
        <f t="shared" si="13"/>
        <v>43830</v>
      </c>
      <c r="AA17" s="15">
        <f t="shared" si="13"/>
        <v>43861</v>
      </c>
      <c r="AB17" s="15">
        <f t="shared" ref="AB17" si="14">EOMONTH(AA17,1)</f>
        <v>43890</v>
      </c>
      <c r="AC17" s="15">
        <f t="shared" ref="AC17" si="15">EOMONTH(AB17,1)</f>
        <v>43921</v>
      </c>
      <c r="AD17" s="15">
        <f t="shared" ref="AD17" si="16">EOMONTH(AC17,1)</f>
        <v>43951</v>
      </c>
      <c r="AE17" s="15">
        <f t="shared" ref="AE17" si="17">EOMONTH(AD17,1)</f>
        <v>43982</v>
      </c>
      <c r="AF17" s="15">
        <f t="shared" ref="AF17" si="18">EOMONTH(AE17,1)</f>
        <v>44012</v>
      </c>
      <c r="AG17" s="15">
        <f t="shared" ref="AG17" si="19">EOMONTH(AF17,1)</f>
        <v>44043</v>
      </c>
      <c r="AH17" s="15">
        <f t="shared" ref="AH17" si="20">EOMONTH(AG17,1)</f>
        <v>44074</v>
      </c>
      <c r="AI17" s="15">
        <f t="shared" ref="AI17" si="21">EOMONTH(AH17,1)</f>
        <v>44104</v>
      </c>
      <c r="AJ17" s="15">
        <f t="shared" ref="AJ17" si="22">EOMONTH(AI17,1)</f>
        <v>44135</v>
      </c>
      <c r="AK17" s="15">
        <f t="shared" ref="AK17" si="23">EOMONTH(AJ17,1)</f>
        <v>44165</v>
      </c>
      <c r="AL17" s="15">
        <f t="shared" ref="AL17" si="24">EOMONTH(AK17,1)</f>
        <v>44196</v>
      </c>
    </row>
    <row r="18" spans="2:38" x14ac:dyDescent="0.25">
      <c r="B18" s="10" t="s">
        <v>106</v>
      </c>
      <c r="C18" s="22">
        <f>($C$6+((($C$5-12)*$C$6)/12))*C14</f>
        <v>7000</v>
      </c>
      <c r="D18" s="22">
        <f t="shared" ref="D18:AL18" si="25">($C$6+((($C$5-12)*$C$6)/12))*D14</f>
        <v>7000</v>
      </c>
      <c r="E18" s="22">
        <f t="shared" si="25"/>
        <v>7000</v>
      </c>
      <c r="F18" s="22">
        <f t="shared" si="25"/>
        <v>7000</v>
      </c>
      <c r="G18" s="22">
        <f t="shared" si="25"/>
        <v>7000</v>
      </c>
      <c r="H18" s="22">
        <f t="shared" si="25"/>
        <v>7000</v>
      </c>
      <c r="I18" s="22">
        <f t="shared" si="25"/>
        <v>7000</v>
      </c>
      <c r="J18" s="22">
        <f t="shared" si="25"/>
        <v>7000</v>
      </c>
      <c r="K18" s="22">
        <f t="shared" si="25"/>
        <v>7000</v>
      </c>
      <c r="L18" s="22">
        <f t="shared" si="25"/>
        <v>7000</v>
      </c>
      <c r="M18" s="22">
        <f t="shared" si="25"/>
        <v>7000</v>
      </c>
      <c r="N18" s="22">
        <f t="shared" si="25"/>
        <v>7000</v>
      </c>
      <c r="O18" s="22">
        <f t="shared" si="25"/>
        <v>7000</v>
      </c>
      <c r="P18" s="22">
        <f t="shared" si="25"/>
        <v>7000</v>
      </c>
      <c r="Q18" s="22">
        <f t="shared" si="25"/>
        <v>7000</v>
      </c>
      <c r="R18" s="22">
        <f t="shared" si="25"/>
        <v>7000</v>
      </c>
      <c r="S18" s="22">
        <f t="shared" si="25"/>
        <v>7000</v>
      </c>
      <c r="T18" s="22">
        <f t="shared" si="25"/>
        <v>7000</v>
      </c>
      <c r="U18" s="22">
        <f t="shared" si="25"/>
        <v>7000</v>
      </c>
      <c r="V18" s="22">
        <f t="shared" si="25"/>
        <v>7000</v>
      </c>
      <c r="W18" s="22">
        <f t="shared" si="25"/>
        <v>7000</v>
      </c>
      <c r="X18" s="22">
        <f t="shared" si="25"/>
        <v>7000</v>
      </c>
      <c r="Y18" s="22">
        <f t="shared" si="25"/>
        <v>7000</v>
      </c>
      <c r="Z18" s="22">
        <f t="shared" si="25"/>
        <v>7000</v>
      </c>
      <c r="AA18" s="22">
        <f t="shared" si="25"/>
        <v>7000</v>
      </c>
      <c r="AB18" s="22">
        <f t="shared" si="25"/>
        <v>7000</v>
      </c>
      <c r="AC18" s="22">
        <f t="shared" si="25"/>
        <v>7000</v>
      </c>
      <c r="AD18" s="22">
        <f t="shared" si="25"/>
        <v>7000</v>
      </c>
      <c r="AE18" s="22">
        <f t="shared" si="25"/>
        <v>7000</v>
      </c>
      <c r="AF18" s="22">
        <f t="shared" si="25"/>
        <v>7000</v>
      </c>
      <c r="AG18" s="22">
        <f t="shared" si="25"/>
        <v>7000</v>
      </c>
      <c r="AH18" s="22">
        <f t="shared" si="25"/>
        <v>7000</v>
      </c>
      <c r="AI18" s="22">
        <f t="shared" si="25"/>
        <v>7000</v>
      </c>
      <c r="AJ18" s="22">
        <f t="shared" si="25"/>
        <v>7000</v>
      </c>
      <c r="AK18" s="22">
        <f t="shared" si="25"/>
        <v>7000</v>
      </c>
      <c r="AL18" s="22">
        <f t="shared" si="25"/>
        <v>7000</v>
      </c>
    </row>
    <row r="19" spans="2:38" x14ac:dyDescent="0.25">
      <c r="B19" s="10" t="s">
        <v>85</v>
      </c>
      <c r="C19" s="22">
        <f>C18*$C$9</f>
        <v>2100</v>
      </c>
      <c r="D19" s="22">
        <f t="shared" ref="D19:AL19" si="26">D18*$C$9</f>
        <v>2100</v>
      </c>
      <c r="E19" s="22">
        <f t="shared" si="26"/>
        <v>2100</v>
      </c>
      <c r="F19" s="22">
        <f t="shared" si="26"/>
        <v>2100</v>
      </c>
      <c r="G19" s="22">
        <f t="shared" si="26"/>
        <v>2100</v>
      </c>
      <c r="H19" s="22">
        <f t="shared" si="26"/>
        <v>2100</v>
      </c>
      <c r="I19" s="22">
        <f t="shared" si="26"/>
        <v>2100</v>
      </c>
      <c r="J19" s="22">
        <f t="shared" si="26"/>
        <v>2100</v>
      </c>
      <c r="K19" s="22">
        <f t="shared" si="26"/>
        <v>2100</v>
      </c>
      <c r="L19" s="22">
        <f t="shared" si="26"/>
        <v>2100</v>
      </c>
      <c r="M19" s="22">
        <f t="shared" si="26"/>
        <v>2100</v>
      </c>
      <c r="N19" s="22">
        <f t="shared" si="26"/>
        <v>2100</v>
      </c>
      <c r="O19" s="22">
        <f t="shared" si="26"/>
        <v>2100</v>
      </c>
      <c r="P19" s="22">
        <f t="shared" si="26"/>
        <v>2100</v>
      </c>
      <c r="Q19" s="22">
        <f t="shared" si="26"/>
        <v>2100</v>
      </c>
      <c r="R19" s="22">
        <f t="shared" si="26"/>
        <v>2100</v>
      </c>
      <c r="S19" s="22">
        <f t="shared" si="26"/>
        <v>2100</v>
      </c>
      <c r="T19" s="22">
        <f t="shared" si="26"/>
        <v>2100</v>
      </c>
      <c r="U19" s="22">
        <f t="shared" si="26"/>
        <v>2100</v>
      </c>
      <c r="V19" s="22">
        <f t="shared" si="26"/>
        <v>2100</v>
      </c>
      <c r="W19" s="22">
        <f t="shared" si="26"/>
        <v>2100</v>
      </c>
      <c r="X19" s="22">
        <f t="shared" si="26"/>
        <v>2100</v>
      </c>
      <c r="Y19" s="22">
        <f t="shared" si="26"/>
        <v>2100</v>
      </c>
      <c r="Z19" s="22">
        <f t="shared" si="26"/>
        <v>2100</v>
      </c>
      <c r="AA19" s="22">
        <f t="shared" si="26"/>
        <v>2100</v>
      </c>
      <c r="AB19" s="22">
        <f t="shared" si="26"/>
        <v>2100</v>
      </c>
      <c r="AC19" s="22">
        <f t="shared" si="26"/>
        <v>2100</v>
      </c>
      <c r="AD19" s="22">
        <f t="shared" si="26"/>
        <v>2100</v>
      </c>
      <c r="AE19" s="22">
        <f t="shared" si="26"/>
        <v>2100</v>
      </c>
      <c r="AF19" s="22">
        <f t="shared" si="26"/>
        <v>2100</v>
      </c>
      <c r="AG19" s="22">
        <f t="shared" si="26"/>
        <v>2100</v>
      </c>
      <c r="AH19" s="22">
        <f t="shared" si="26"/>
        <v>2100</v>
      </c>
      <c r="AI19" s="22">
        <f t="shared" si="26"/>
        <v>2100</v>
      </c>
      <c r="AJ19" s="22">
        <f t="shared" si="26"/>
        <v>2100</v>
      </c>
      <c r="AK19" s="22">
        <f t="shared" si="26"/>
        <v>2100</v>
      </c>
      <c r="AL19" s="22">
        <f t="shared" si="26"/>
        <v>2100</v>
      </c>
    </row>
    <row r="20" spans="2:38" x14ac:dyDescent="0.25">
      <c r="B20" s="10" t="s">
        <v>86</v>
      </c>
      <c r="C20" s="22">
        <f>C18*$C$10</f>
        <v>350</v>
      </c>
      <c r="D20" s="22">
        <f t="shared" ref="D20:AL20" si="27">D18*$C$10</f>
        <v>350</v>
      </c>
      <c r="E20" s="22">
        <f t="shared" si="27"/>
        <v>350</v>
      </c>
      <c r="F20" s="22">
        <f t="shared" si="27"/>
        <v>350</v>
      </c>
      <c r="G20" s="22">
        <f t="shared" si="27"/>
        <v>350</v>
      </c>
      <c r="H20" s="22">
        <f t="shared" si="27"/>
        <v>350</v>
      </c>
      <c r="I20" s="22">
        <f t="shared" si="27"/>
        <v>350</v>
      </c>
      <c r="J20" s="22">
        <f t="shared" si="27"/>
        <v>350</v>
      </c>
      <c r="K20" s="22">
        <f t="shared" si="27"/>
        <v>350</v>
      </c>
      <c r="L20" s="22">
        <f t="shared" si="27"/>
        <v>350</v>
      </c>
      <c r="M20" s="22">
        <f t="shared" si="27"/>
        <v>350</v>
      </c>
      <c r="N20" s="22">
        <f t="shared" si="27"/>
        <v>350</v>
      </c>
      <c r="O20" s="22">
        <f t="shared" si="27"/>
        <v>350</v>
      </c>
      <c r="P20" s="22">
        <f t="shared" si="27"/>
        <v>350</v>
      </c>
      <c r="Q20" s="22">
        <f t="shared" si="27"/>
        <v>350</v>
      </c>
      <c r="R20" s="22">
        <f t="shared" si="27"/>
        <v>350</v>
      </c>
      <c r="S20" s="22">
        <f t="shared" si="27"/>
        <v>350</v>
      </c>
      <c r="T20" s="22">
        <f t="shared" si="27"/>
        <v>350</v>
      </c>
      <c r="U20" s="22">
        <f t="shared" si="27"/>
        <v>350</v>
      </c>
      <c r="V20" s="22">
        <f t="shared" si="27"/>
        <v>350</v>
      </c>
      <c r="W20" s="22">
        <f t="shared" si="27"/>
        <v>350</v>
      </c>
      <c r="X20" s="22">
        <f t="shared" si="27"/>
        <v>350</v>
      </c>
      <c r="Y20" s="22">
        <f t="shared" si="27"/>
        <v>350</v>
      </c>
      <c r="Z20" s="22">
        <f t="shared" si="27"/>
        <v>350</v>
      </c>
      <c r="AA20" s="22">
        <f t="shared" si="27"/>
        <v>350</v>
      </c>
      <c r="AB20" s="22">
        <f t="shared" si="27"/>
        <v>350</v>
      </c>
      <c r="AC20" s="22">
        <f t="shared" si="27"/>
        <v>350</v>
      </c>
      <c r="AD20" s="22">
        <f t="shared" si="27"/>
        <v>350</v>
      </c>
      <c r="AE20" s="22">
        <f t="shared" si="27"/>
        <v>350</v>
      </c>
      <c r="AF20" s="22">
        <f t="shared" si="27"/>
        <v>350</v>
      </c>
      <c r="AG20" s="22">
        <f t="shared" si="27"/>
        <v>350</v>
      </c>
      <c r="AH20" s="22">
        <f t="shared" si="27"/>
        <v>350</v>
      </c>
      <c r="AI20" s="22">
        <f t="shared" si="27"/>
        <v>350</v>
      </c>
      <c r="AJ20" s="22">
        <f t="shared" si="27"/>
        <v>350</v>
      </c>
      <c r="AK20" s="22">
        <f t="shared" si="27"/>
        <v>350</v>
      </c>
      <c r="AL20" s="22">
        <f t="shared" si="27"/>
        <v>350</v>
      </c>
    </row>
    <row r="21" spans="2:38" x14ac:dyDescent="0.25">
      <c r="B21" s="10" t="s">
        <v>87</v>
      </c>
      <c r="C21" s="22">
        <f>C18*$C$11</f>
        <v>560</v>
      </c>
      <c r="D21" s="22">
        <f t="shared" ref="D21:AL21" si="28">D18*$C$11</f>
        <v>560</v>
      </c>
      <c r="E21" s="22">
        <f t="shared" si="28"/>
        <v>560</v>
      </c>
      <c r="F21" s="22">
        <f t="shared" si="28"/>
        <v>560</v>
      </c>
      <c r="G21" s="22">
        <f t="shared" si="28"/>
        <v>560</v>
      </c>
      <c r="H21" s="22">
        <f t="shared" si="28"/>
        <v>560</v>
      </c>
      <c r="I21" s="22">
        <f t="shared" si="28"/>
        <v>560</v>
      </c>
      <c r="J21" s="22">
        <f t="shared" si="28"/>
        <v>560</v>
      </c>
      <c r="K21" s="22">
        <f t="shared" si="28"/>
        <v>560</v>
      </c>
      <c r="L21" s="22">
        <f t="shared" si="28"/>
        <v>560</v>
      </c>
      <c r="M21" s="22">
        <f t="shared" si="28"/>
        <v>560</v>
      </c>
      <c r="N21" s="22">
        <f t="shared" si="28"/>
        <v>560</v>
      </c>
      <c r="O21" s="22">
        <f t="shared" si="28"/>
        <v>560</v>
      </c>
      <c r="P21" s="22">
        <f t="shared" si="28"/>
        <v>560</v>
      </c>
      <c r="Q21" s="22">
        <f t="shared" si="28"/>
        <v>560</v>
      </c>
      <c r="R21" s="22">
        <f t="shared" si="28"/>
        <v>560</v>
      </c>
      <c r="S21" s="22">
        <f t="shared" si="28"/>
        <v>560</v>
      </c>
      <c r="T21" s="22">
        <f t="shared" si="28"/>
        <v>560</v>
      </c>
      <c r="U21" s="22">
        <f t="shared" si="28"/>
        <v>560</v>
      </c>
      <c r="V21" s="22">
        <f t="shared" si="28"/>
        <v>560</v>
      </c>
      <c r="W21" s="22">
        <f t="shared" si="28"/>
        <v>560</v>
      </c>
      <c r="X21" s="22">
        <f t="shared" si="28"/>
        <v>560</v>
      </c>
      <c r="Y21" s="22">
        <f t="shared" si="28"/>
        <v>560</v>
      </c>
      <c r="Z21" s="22">
        <f t="shared" si="28"/>
        <v>560</v>
      </c>
      <c r="AA21" s="22">
        <f t="shared" si="28"/>
        <v>560</v>
      </c>
      <c r="AB21" s="22">
        <f t="shared" si="28"/>
        <v>560</v>
      </c>
      <c r="AC21" s="22">
        <f t="shared" si="28"/>
        <v>560</v>
      </c>
      <c r="AD21" s="22">
        <f t="shared" si="28"/>
        <v>560</v>
      </c>
      <c r="AE21" s="22">
        <f t="shared" si="28"/>
        <v>560</v>
      </c>
      <c r="AF21" s="22">
        <f t="shared" si="28"/>
        <v>560</v>
      </c>
      <c r="AG21" s="22">
        <f t="shared" si="28"/>
        <v>560</v>
      </c>
      <c r="AH21" s="22">
        <f t="shared" si="28"/>
        <v>560</v>
      </c>
      <c r="AI21" s="22">
        <f t="shared" si="28"/>
        <v>560</v>
      </c>
      <c r="AJ21" s="22">
        <f t="shared" si="28"/>
        <v>560</v>
      </c>
      <c r="AK21" s="22">
        <f t="shared" si="28"/>
        <v>560</v>
      </c>
      <c r="AL21" s="22">
        <f t="shared" si="28"/>
        <v>560</v>
      </c>
    </row>
    <row r="23" spans="2:38" x14ac:dyDescent="0.25">
      <c r="C23" t="s">
        <v>92</v>
      </c>
      <c r="D23" t="s">
        <v>93</v>
      </c>
      <c r="E23" t="s">
        <v>94</v>
      </c>
      <c r="F23" t="s">
        <v>95</v>
      </c>
      <c r="G23" t="s">
        <v>96</v>
      </c>
      <c r="H23" t="s">
        <v>97</v>
      </c>
      <c r="I23" t="s">
        <v>98</v>
      </c>
      <c r="J23" t="s">
        <v>99</v>
      </c>
      <c r="K23" t="s">
        <v>100</v>
      </c>
      <c r="L23" t="s">
        <v>101</v>
      </c>
      <c r="M23" t="s">
        <v>102</v>
      </c>
      <c r="N23" t="s">
        <v>103</v>
      </c>
      <c r="O23" t="s">
        <v>92</v>
      </c>
      <c r="P23" t="s">
        <v>93</v>
      </c>
      <c r="Q23" t="s">
        <v>94</v>
      </c>
      <c r="R23" t="s">
        <v>95</v>
      </c>
      <c r="S23" t="s">
        <v>96</v>
      </c>
      <c r="T23" t="s">
        <v>97</v>
      </c>
      <c r="U23" t="s">
        <v>98</v>
      </c>
      <c r="V23" t="s">
        <v>99</v>
      </c>
      <c r="W23" t="s">
        <v>100</v>
      </c>
      <c r="X23" t="s">
        <v>101</v>
      </c>
      <c r="Y23" t="s">
        <v>102</v>
      </c>
      <c r="Z23" t="s">
        <v>103</v>
      </c>
      <c r="AA23" t="s">
        <v>92</v>
      </c>
      <c r="AB23" t="s">
        <v>93</v>
      </c>
      <c r="AC23" t="s">
        <v>94</v>
      </c>
      <c r="AD23" t="s">
        <v>95</v>
      </c>
      <c r="AE23" t="s">
        <v>96</v>
      </c>
      <c r="AF23" t="s">
        <v>97</v>
      </c>
      <c r="AG23" t="s">
        <v>98</v>
      </c>
      <c r="AH23" t="s">
        <v>99</v>
      </c>
      <c r="AI23" t="s">
        <v>100</v>
      </c>
      <c r="AJ23" t="s">
        <v>101</v>
      </c>
      <c r="AK23" t="s">
        <v>102</v>
      </c>
      <c r="AL23" t="s">
        <v>103</v>
      </c>
    </row>
    <row r="24" spans="2:38" s="2" customFormat="1" x14ac:dyDescent="0.25">
      <c r="B24" s="14" t="s">
        <v>30</v>
      </c>
      <c r="C24" s="15">
        <v>43131</v>
      </c>
      <c r="D24" s="15">
        <f>EOMONTH(C24,1)</f>
        <v>43159</v>
      </c>
      <c r="E24" s="15">
        <f t="shared" ref="E24:Z24" si="29">EOMONTH(D24,1)</f>
        <v>43190</v>
      </c>
      <c r="F24" s="15">
        <f t="shared" si="29"/>
        <v>43220</v>
      </c>
      <c r="G24" s="15">
        <f t="shared" si="29"/>
        <v>43251</v>
      </c>
      <c r="H24" s="15">
        <f t="shared" si="29"/>
        <v>43281</v>
      </c>
      <c r="I24" s="15">
        <f t="shared" si="29"/>
        <v>43312</v>
      </c>
      <c r="J24" s="15">
        <f t="shared" si="29"/>
        <v>43343</v>
      </c>
      <c r="K24" s="15">
        <f t="shared" si="29"/>
        <v>43373</v>
      </c>
      <c r="L24" s="15">
        <f t="shared" si="29"/>
        <v>43404</v>
      </c>
      <c r="M24" s="15">
        <f t="shared" si="29"/>
        <v>43434</v>
      </c>
      <c r="N24" s="15">
        <f t="shared" si="29"/>
        <v>43465</v>
      </c>
      <c r="O24" s="15">
        <f t="shared" si="29"/>
        <v>43496</v>
      </c>
      <c r="P24" s="15">
        <f t="shared" si="29"/>
        <v>43524</v>
      </c>
      <c r="Q24" s="15">
        <f t="shared" si="29"/>
        <v>43555</v>
      </c>
      <c r="R24" s="15">
        <f t="shared" si="29"/>
        <v>43585</v>
      </c>
      <c r="S24" s="15">
        <f t="shared" si="29"/>
        <v>43616</v>
      </c>
      <c r="T24" s="15">
        <f t="shared" si="29"/>
        <v>43646</v>
      </c>
      <c r="U24" s="15">
        <f t="shared" si="29"/>
        <v>43677</v>
      </c>
      <c r="V24" s="15">
        <f t="shared" si="29"/>
        <v>43708</v>
      </c>
      <c r="W24" s="15">
        <f t="shared" si="29"/>
        <v>43738</v>
      </c>
      <c r="X24" s="15">
        <f t="shared" si="29"/>
        <v>43769</v>
      </c>
      <c r="Y24" s="15">
        <f t="shared" si="29"/>
        <v>43799</v>
      </c>
      <c r="Z24" s="15">
        <f t="shared" si="29"/>
        <v>43830</v>
      </c>
      <c r="AA24" s="15">
        <f t="shared" ref="AA24" si="30">EOMONTH(Z24,1)</f>
        <v>43861</v>
      </c>
      <c r="AB24" s="15">
        <f t="shared" ref="AB24" si="31">EOMONTH(AA24,1)</f>
        <v>43890</v>
      </c>
      <c r="AC24" s="15">
        <f t="shared" ref="AC24" si="32">EOMONTH(AB24,1)</f>
        <v>43921</v>
      </c>
      <c r="AD24" s="15">
        <f t="shared" ref="AD24" si="33">EOMONTH(AC24,1)</f>
        <v>43951</v>
      </c>
      <c r="AE24" s="15">
        <f t="shared" ref="AE24" si="34">EOMONTH(AD24,1)</f>
        <v>43982</v>
      </c>
      <c r="AF24" s="15">
        <f t="shared" ref="AF24" si="35">EOMONTH(AE24,1)</f>
        <v>44012</v>
      </c>
      <c r="AG24" s="15">
        <f t="shared" ref="AG24" si="36">EOMONTH(AF24,1)</f>
        <v>44043</v>
      </c>
      <c r="AH24" s="15">
        <f t="shared" ref="AH24" si="37">EOMONTH(AG24,1)</f>
        <v>44074</v>
      </c>
      <c r="AI24" s="15">
        <f t="shared" ref="AI24" si="38">EOMONTH(AH24,1)</f>
        <v>44104</v>
      </c>
      <c r="AJ24" s="15">
        <f t="shared" ref="AJ24" si="39">EOMONTH(AI24,1)</f>
        <v>44135</v>
      </c>
      <c r="AK24" s="15">
        <f t="shared" ref="AK24" si="40">EOMONTH(AJ24,1)</f>
        <v>44165</v>
      </c>
      <c r="AL24" s="15">
        <f t="shared" ref="AL24" si="41">EOMONTH(AK24,1)</f>
        <v>44196</v>
      </c>
    </row>
    <row r="25" spans="2:38" x14ac:dyDescent="0.25">
      <c r="B25" s="10" t="s">
        <v>107</v>
      </c>
      <c r="C25" s="11">
        <f>($C$6*C14)+IF(OR(C23=$C$8,C23=$D$8),0,0)</f>
        <v>6000</v>
      </c>
      <c r="D25" s="11">
        <f>($C$6*D14)+IF(OR(D23=$C$8,D23=$D$8),C34/2,0)</f>
        <v>6500</v>
      </c>
      <c r="E25" s="11">
        <f t="shared" ref="E25:N25" si="42">($C$6*E14)+IF(OR(E23=$C$8,E23=$D$8),D34/2,0)</f>
        <v>6000</v>
      </c>
      <c r="F25" s="11">
        <f t="shared" si="42"/>
        <v>6000</v>
      </c>
      <c r="G25" s="11">
        <f t="shared" si="42"/>
        <v>6000</v>
      </c>
      <c r="H25" s="11">
        <f t="shared" si="42"/>
        <v>8250</v>
      </c>
      <c r="I25" s="11">
        <f t="shared" si="42"/>
        <v>6000</v>
      </c>
      <c r="J25" s="11">
        <f t="shared" si="42"/>
        <v>6000</v>
      </c>
      <c r="K25" s="11">
        <f t="shared" si="42"/>
        <v>6000</v>
      </c>
      <c r="L25" s="11">
        <f t="shared" si="42"/>
        <v>6000</v>
      </c>
      <c r="M25" s="11">
        <f t="shared" si="42"/>
        <v>6000</v>
      </c>
      <c r="N25" s="11">
        <f t="shared" si="42"/>
        <v>6000</v>
      </c>
      <c r="O25" s="11">
        <f>(($C$6*O14)+IF(OR(O23=$C$8,O23=$D$8),N34/2,0))*((1+$C$7)^1)</f>
        <v>6089.9999999999991</v>
      </c>
      <c r="P25" s="11">
        <f t="shared" ref="P25:Z25" si="43">(($C$6*P14)+IF(OR(P23=$C$8,P23=$D$8),O34/2,0))*((1+$C$7)^1)</f>
        <v>11246.199999999999</v>
      </c>
      <c r="Q25" s="11">
        <f t="shared" si="43"/>
        <v>6089.9999999999991</v>
      </c>
      <c r="R25" s="11">
        <f t="shared" si="43"/>
        <v>6089.9999999999991</v>
      </c>
      <c r="S25" s="11">
        <f t="shared" si="43"/>
        <v>6089.9999999999991</v>
      </c>
      <c r="T25" s="11">
        <f t="shared" si="43"/>
        <v>10476.728500000001</v>
      </c>
      <c r="U25" s="11">
        <f t="shared" si="43"/>
        <v>6089.9999999999991</v>
      </c>
      <c r="V25" s="11">
        <f t="shared" si="43"/>
        <v>6089.9999999999991</v>
      </c>
      <c r="W25" s="11">
        <f t="shared" si="43"/>
        <v>6089.9999999999991</v>
      </c>
      <c r="X25" s="11">
        <f t="shared" si="43"/>
        <v>6089.9999999999991</v>
      </c>
      <c r="Y25" s="11">
        <f t="shared" si="43"/>
        <v>6089.9999999999991</v>
      </c>
      <c r="Z25" s="11">
        <f t="shared" si="43"/>
        <v>6089.9999999999991</v>
      </c>
      <c r="AA25" s="11">
        <f>(($C$6*AA14)+IF(OR(AA23=$C$8,AA23=$D$8),Z34/2,0))*((1+$C$7)^2)</f>
        <v>6181.3499999999985</v>
      </c>
      <c r="AB25" s="11">
        <f t="shared" ref="AB25:AL25" si="44">(($C$6*AB14)+IF(OR(AB23=$C$8,AB23=$D$8),AA34/2,0))*((1+$C$7)^2)</f>
        <v>12077.184216168751</v>
      </c>
      <c r="AC25" s="11">
        <f t="shared" si="44"/>
        <v>6181.3499999999985</v>
      </c>
      <c r="AD25" s="11">
        <f t="shared" si="44"/>
        <v>6181.3499999999985</v>
      </c>
      <c r="AE25" s="11">
        <f t="shared" si="44"/>
        <v>6181.3499999999985</v>
      </c>
      <c r="AF25" s="11">
        <f t="shared" si="44"/>
        <v>10726.953705992526</v>
      </c>
      <c r="AG25" s="11">
        <f t="shared" si="44"/>
        <v>6181.3499999999985</v>
      </c>
      <c r="AH25" s="11">
        <f t="shared" si="44"/>
        <v>6181.3499999999985</v>
      </c>
      <c r="AI25" s="11">
        <f t="shared" si="44"/>
        <v>6181.3499999999985</v>
      </c>
      <c r="AJ25" s="11">
        <f t="shared" si="44"/>
        <v>6181.3499999999985</v>
      </c>
      <c r="AK25" s="11">
        <f t="shared" si="44"/>
        <v>6181.3499999999985</v>
      </c>
      <c r="AL25" s="11">
        <f t="shared" si="44"/>
        <v>6181.3499999999985</v>
      </c>
    </row>
    <row r="26" spans="2:38" x14ac:dyDescent="0.25">
      <c r="B26" s="10" t="s">
        <v>85</v>
      </c>
      <c r="C26" s="11"/>
      <c r="D26" s="11">
        <f>C19</f>
        <v>2100</v>
      </c>
      <c r="E26" s="11">
        <f t="shared" ref="E26:AL26" si="45">D19</f>
        <v>2100</v>
      </c>
      <c r="F26" s="11">
        <f t="shared" si="45"/>
        <v>2100</v>
      </c>
      <c r="G26" s="11">
        <f t="shared" si="45"/>
        <v>2100</v>
      </c>
      <c r="H26" s="11">
        <f t="shared" si="45"/>
        <v>2100</v>
      </c>
      <c r="I26" s="11">
        <f t="shared" si="45"/>
        <v>2100</v>
      </c>
      <c r="J26" s="11">
        <f t="shared" si="45"/>
        <v>2100</v>
      </c>
      <c r="K26" s="11">
        <f t="shared" si="45"/>
        <v>2100</v>
      </c>
      <c r="L26" s="11">
        <f t="shared" si="45"/>
        <v>2100</v>
      </c>
      <c r="M26" s="11">
        <f t="shared" si="45"/>
        <v>2100</v>
      </c>
      <c r="N26" s="11">
        <f t="shared" si="45"/>
        <v>2100</v>
      </c>
      <c r="O26" s="11">
        <f t="shared" si="45"/>
        <v>2100</v>
      </c>
      <c r="P26" s="11">
        <f t="shared" si="45"/>
        <v>2100</v>
      </c>
      <c r="Q26" s="11">
        <f t="shared" si="45"/>
        <v>2100</v>
      </c>
      <c r="R26" s="11">
        <f t="shared" si="45"/>
        <v>2100</v>
      </c>
      <c r="S26" s="11">
        <f t="shared" si="45"/>
        <v>2100</v>
      </c>
      <c r="T26" s="11">
        <f t="shared" si="45"/>
        <v>2100</v>
      </c>
      <c r="U26" s="11">
        <f t="shared" si="45"/>
        <v>2100</v>
      </c>
      <c r="V26" s="11">
        <f t="shared" si="45"/>
        <v>2100</v>
      </c>
      <c r="W26" s="11">
        <f t="shared" si="45"/>
        <v>2100</v>
      </c>
      <c r="X26" s="11">
        <f t="shared" si="45"/>
        <v>2100</v>
      </c>
      <c r="Y26" s="11">
        <f t="shared" si="45"/>
        <v>2100</v>
      </c>
      <c r="Z26" s="11">
        <f t="shared" si="45"/>
        <v>2100</v>
      </c>
      <c r="AA26" s="11">
        <f t="shared" si="45"/>
        <v>2100</v>
      </c>
      <c r="AB26" s="11">
        <f t="shared" si="45"/>
        <v>2100</v>
      </c>
      <c r="AC26" s="11">
        <f t="shared" si="45"/>
        <v>2100</v>
      </c>
      <c r="AD26" s="11">
        <f t="shared" si="45"/>
        <v>2100</v>
      </c>
      <c r="AE26" s="11">
        <f t="shared" si="45"/>
        <v>2100</v>
      </c>
      <c r="AF26" s="11">
        <f t="shared" si="45"/>
        <v>2100</v>
      </c>
      <c r="AG26" s="11">
        <f t="shared" si="45"/>
        <v>2100</v>
      </c>
      <c r="AH26" s="11">
        <f t="shared" si="45"/>
        <v>2100</v>
      </c>
      <c r="AI26" s="11">
        <f t="shared" si="45"/>
        <v>2100</v>
      </c>
      <c r="AJ26" s="11">
        <f t="shared" si="45"/>
        <v>2100</v>
      </c>
      <c r="AK26" s="11">
        <f t="shared" si="45"/>
        <v>2100</v>
      </c>
      <c r="AL26" s="11">
        <f t="shared" si="45"/>
        <v>2100</v>
      </c>
    </row>
    <row r="27" spans="2:38" x14ac:dyDescent="0.25">
      <c r="B27" s="10" t="s">
        <v>86</v>
      </c>
      <c r="C27" s="11"/>
      <c r="D27" s="11">
        <f>C20</f>
        <v>350</v>
      </c>
      <c r="E27" s="11">
        <f t="shared" ref="E27:AL27" si="46">D20</f>
        <v>350</v>
      </c>
      <c r="F27" s="11">
        <f t="shared" si="46"/>
        <v>350</v>
      </c>
      <c r="G27" s="11">
        <f t="shared" si="46"/>
        <v>350</v>
      </c>
      <c r="H27" s="11">
        <f t="shared" si="46"/>
        <v>350</v>
      </c>
      <c r="I27" s="11">
        <f t="shared" si="46"/>
        <v>350</v>
      </c>
      <c r="J27" s="11">
        <f t="shared" si="46"/>
        <v>350</v>
      </c>
      <c r="K27" s="11">
        <f t="shared" si="46"/>
        <v>350</v>
      </c>
      <c r="L27" s="11">
        <f t="shared" si="46"/>
        <v>350</v>
      </c>
      <c r="M27" s="11">
        <f t="shared" si="46"/>
        <v>350</v>
      </c>
      <c r="N27" s="11">
        <f t="shared" si="46"/>
        <v>350</v>
      </c>
      <c r="O27" s="11">
        <f t="shared" si="46"/>
        <v>350</v>
      </c>
      <c r="P27" s="11">
        <f t="shared" si="46"/>
        <v>350</v>
      </c>
      <c r="Q27" s="11">
        <f t="shared" si="46"/>
        <v>350</v>
      </c>
      <c r="R27" s="11">
        <f t="shared" si="46"/>
        <v>350</v>
      </c>
      <c r="S27" s="11">
        <f t="shared" si="46"/>
        <v>350</v>
      </c>
      <c r="T27" s="11">
        <f t="shared" si="46"/>
        <v>350</v>
      </c>
      <c r="U27" s="11">
        <f t="shared" si="46"/>
        <v>350</v>
      </c>
      <c r="V27" s="11">
        <f t="shared" si="46"/>
        <v>350</v>
      </c>
      <c r="W27" s="11">
        <f t="shared" si="46"/>
        <v>350</v>
      </c>
      <c r="X27" s="11">
        <f t="shared" si="46"/>
        <v>350</v>
      </c>
      <c r="Y27" s="11">
        <f t="shared" si="46"/>
        <v>350</v>
      </c>
      <c r="Z27" s="11">
        <f t="shared" si="46"/>
        <v>350</v>
      </c>
      <c r="AA27" s="11">
        <f t="shared" si="46"/>
        <v>350</v>
      </c>
      <c r="AB27" s="11">
        <f t="shared" si="46"/>
        <v>350</v>
      </c>
      <c r="AC27" s="11">
        <f t="shared" si="46"/>
        <v>350</v>
      </c>
      <c r="AD27" s="11">
        <f t="shared" si="46"/>
        <v>350</v>
      </c>
      <c r="AE27" s="11">
        <f t="shared" si="46"/>
        <v>350</v>
      </c>
      <c r="AF27" s="11">
        <f t="shared" si="46"/>
        <v>350</v>
      </c>
      <c r="AG27" s="11">
        <f t="shared" si="46"/>
        <v>350</v>
      </c>
      <c r="AH27" s="11">
        <f t="shared" si="46"/>
        <v>350</v>
      </c>
      <c r="AI27" s="11">
        <f t="shared" si="46"/>
        <v>350</v>
      </c>
      <c r="AJ27" s="11">
        <f t="shared" si="46"/>
        <v>350</v>
      </c>
      <c r="AK27" s="11">
        <f t="shared" si="46"/>
        <v>350</v>
      </c>
      <c r="AL27" s="11">
        <f t="shared" si="46"/>
        <v>350</v>
      </c>
    </row>
    <row r="28" spans="2:38" x14ac:dyDescent="0.25">
      <c r="B28" s="10" t="s">
        <v>108</v>
      </c>
      <c r="C28" s="11">
        <v>50000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31" spans="2:38" x14ac:dyDescent="0.25">
      <c r="B31" s="23" t="s">
        <v>109</v>
      </c>
      <c r="C31" s="22">
        <f>C21-C28</f>
        <v>-49440</v>
      </c>
      <c r="D31" s="22">
        <f t="shared" ref="D31:AL31" si="47">D21-D28</f>
        <v>560</v>
      </c>
      <c r="E31" s="22">
        <f t="shared" si="47"/>
        <v>560</v>
      </c>
      <c r="F31" s="22">
        <f t="shared" si="47"/>
        <v>560</v>
      </c>
      <c r="G31" s="22">
        <f t="shared" si="47"/>
        <v>560</v>
      </c>
      <c r="H31" s="22">
        <f t="shared" si="47"/>
        <v>560</v>
      </c>
      <c r="I31" s="22">
        <f t="shared" si="47"/>
        <v>560</v>
      </c>
      <c r="J31" s="22">
        <f t="shared" si="47"/>
        <v>560</v>
      </c>
      <c r="K31" s="22">
        <f t="shared" si="47"/>
        <v>560</v>
      </c>
      <c r="L31" s="22">
        <f t="shared" si="47"/>
        <v>560</v>
      </c>
      <c r="M31" s="22">
        <f t="shared" si="47"/>
        <v>560</v>
      </c>
      <c r="N31" s="22">
        <f t="shared" si="47"/>
        <v>560</v>
      </c>
      <c r="O31" s="22">
        <f t="shared" si="47"/>
        <v>560</v>
      </c>
      <c r="P31" s="22">
        <f t="shared" si="47"/>
        <v>560</v>
      </c>
      <c r="Q31" s="22">
        <f t="shared" si="47"/>
        <v>560</v>
      </c>
      <c r="R31" s="22">
        <f t="shared" si="47"/>
        <v>560</v>
      </c>
      <c r="S31" s="22">
        <f t="shared" si="47"/>
        <v>560</v>
      </c>
      <c r="T31" s="22">
        <f t="shared" si="47"/>
        <v>560</v>
      </c>
      <c r="U31" s="22">
        <f t="shared" si="47"/>
        <v>560</v>
      </c>
      <c r="V31" s="22">
        <f t="shared" si="47"/>
        <v>560</v>
      </c>
      <c r="W31" s="22">
        <f t="shared" si="47"/>
        <v>560</v>
      </c>
      <c r="X31" s="22">
        <f t="shared" si="47"/>
        <v>560</v>
      </c>
      <c r="Y31" s="22">
        <f t="shared" si="47"/>
        <v>560</v>
      </c>
      <c r="Z31" s="22">
        <f t="shared" si="47"/>
        <v>560</v>
      </c>
      <c r="AA31" s="22">
        <f t="shared" si="47"/>
        <v>560</v>
      </c>
      <c r="AB31" s="22">
        <f t="shared" si="47"/>
        <v>560</v>
      </c>
      <c r="AC31" s="22">
        <f t="shared" si="47"/>
        <v>560</v>
      </c>
      <c r="AD31" s="22">
        <f t="shared" si="47"/>
        <v>560</v>
      </c>
      <c r="AE31" s="22">
        <f t="shared" si="47"/>
        <v>560</v>
      </c>
      <c r="AF31" s="22">
        <f t="shared" si="47"/>
        <v>560</v>
      </c>
      <c r="AG31" s="22">
        <f t="shared" si="47"/>
        <v>560</v>
      </c>
      <c r="AH31" s="22">
        <f t="shared" si="47"/>
        <v>560</v>
      </c>
      <c r="AI31" s="22">
        <f t="shared" si="47"/>
        <v>560</v>
      </c>
      <c r="AJ31" s="22">
        <f t="shared" si="47"/>
        <v>560</v>
      </c>
      <c r="AK31" s="22">
        <f t="shared" si="47"/>
        <v>560</v>
      </c>
      <c r="AL31" s="22">
        <f t="shared" si="47"/>
        <v>560</v>
      </c>
    </row>
    <row r="33" spans="2:38" x14ac:dyDescent="0.25">
      <c r="B33" s="23" t="s">
        <v>110</v>
      </c>
      <c r="C33" s="22">
        <f>C18-C25</f>
        <v>1000</v>
      </c>
      <c r="D33" s="22">
        <f t="shared" ref="D33:AL33" si="48">D18-D25</f>
        <v>500</v>
      </c>
      <c r="E33" s="22">
        <f t="shared" si="48"/>
        <v>1000</v>
      </c>
      <c r="F33" s="22">
        <f t="shared" si="48"/>
        <v>1000</v>
      </c>
      <c r="G33" s="22">
        <f t="shared" si="48"/>
        <v>1000</v>
      </c>
      <c r="H33" s="22">
        <f t="shared" si="48"/>
        <v>-1250</v>
      </c>
      <c r="I33" s="22">
        <f t="shared" si="48"/>
        <v>1000</v>
      </c>
      <c r="J33" s="22">
        <f t="shared" si="48"/>
        <v>1000</v>
      </c>
      <c r="K33" s="22">
        <f t="shared" si="48"/>
        <v>1000</v>
      </c>
      <c r="L33" s="22">
        <f t="shared" si="48"/>
        <v>1000</v>
      </c>
      <c r="M33" s="22">
        <f t="shared" si="48"/>
        <v>1000</v>
      </c>
      <c r="N33" s="22">
        <f t="shared" si="48"/>
        <v>1000</v>
      </c>
      <c r="O33" s="22">
        <f t="shared" si="48"/>
        <v>910.00000000000091</v>
      </c>
      <c r="P33" s="22">
        <f t="shared" si="48"/>
        <v>-4246.1999999999989</v>
      </c>
      <c r="Q33" s="22">
        <f t="shared" si="48"/>
        <v>910.00000000000091</v>
      </c>
      <c r="R33" s="22">
        <f t="shared" si="48"/>
        <v>910.00000000000091</v>
      </c>
      <c r="S33" s="22">
        <f t="shared" si="48"/>
        <v>910.00000000000091</v>
      </c>
      <c r="T33" s="22">
        <f t="shared" si="48"/>
        <v>-3476.7285000000011</v>
      </c>
      <c r="U33" s="22">
        <f t="shared" si="48"/>
        <v>910.00000000000091</v>
      </c>
      <c r="V33" s="22">
        <f t="shared" si="48"/>
        <v>910.00000000000091</v>
      </c>
      <c r="W33" s="22">
        <f t="shared" si="48"/>
        <v>910.00000000000091</v>
      </c>
      <c r="X33" s="22">
        <f t="shared" si="48"/>
        <v>910.00000000000091</v>
      </c>
      <c r="Y33" s="22">
        <f t="shared" si="48"/>
        <v>910.00000000000091</v>
      </c>
      <c r="Z33" s="22">
        <f t="shared" si="48"/>
        <v>910.00000000000091</v>
      </c>
      <c r="AA33" s="22">
        <f t="shared" si="48"/>
        <v>818.65000000000146</v>
      </c>
      <c r="AB33" s="22">
        <f t="shared" si="48"/>
        <v>-5077.1842161687509</v>
      </c>
      <c r="AC33" s="22">
        <f t="shared" si="48"/>
        <v>818.65000000000146</v>
      </c>
      <c r="AD33" s="22">
        <f t="shared" si="48"/>
        <v>818.65000000000146</v>
      </c>
      <c r="AE33" s="22">
        <f t="shared" si="48"/>
        <v>818.65000000000146</v>
      </c>
      <c r="AF33" s="22">
        <f t="shared" si="48"/>
        <v>-3726.953705992526</v>
      </c>
      <c r="AG33" s="22">
        <f t="shared" si="48"/>
        <v>818.65000000000146</v>
      </c>
      <c r="AH33" s="22">
        <f t="shared" si="48"/>
        <v>818.65000000000146</v>
      </c>
      <c r="AI33" s="22">
        <f t="shared" si="48"/>
        <v>818.65000000000146</v>
      </c>
      <c r="AJ33" s="22">
        <f t="shared" si="48"/>
        <v>818.65000000000146</v>
      </c>
      <c r="AK33" s="22">
        <f t="shared" si="48"/>
        <v>818.65000000000146</v>
      </c>
      <c r="AL33" s="22">
        <f t="shared" si="48"/>
        <v>818.65000000000146</v>
      </c>
    </row>
    <row r="34" spans="2:38" x14ac:dyDescent="0.25">
      <c r="B34" s="23" t="s">
        <v>111</v>
      </c>
      <c r="C34" s="22">
        <f>C33</f>
        <v>1000</v>
      </c>
      <c r="D34" s="22">
        <f>C34+D33</f>
        <v>1500</v>
      </c>
      <c r="E34" s="22">
        <f t="shared" ref="E34:AL34" si="49">D34+E33</f>
        <v>2500</v>
      </c>
      <c r="F34" s="22">
        <f t="shared" si="49"/>
        <v>3500</v>
      </c>
      <c r="G34" s="22">
        <f t="shared" si="49"/>
        <v>4500</v>
      </c>
      <c r="H34" s="22">
        <f t="shared" si="49"/>
        <v>3250</v>
      </c>
      <c r="I34" s="22">
        <f t="shared" si="49"/>
        <v>4250</v>
      </c>
      <c r="J34" s="22">
        <f t="shared" si="49"/>
        <v>5250</v>
      </c>
      <c r="K34" s="22">
        <f t="shared" si="49"/>
        <v>6250</v>
      </c>
      <c r="L34" s="22">
        <f t="shared" si="49"/>
        <v>7250</v>
      </c>
      <c r="M34" s="22">
        <f t="shared" si="49"/>
        <v>8250</v>
      </c>
      <c r="N34" s="22">
        <f t="shared" si="49"/>
        <v>9250</v>
      </c>
      <c r="O34" s="22">
        <f t="shared" si="49"/>
        <v>10160</v>
      </c>
      <c r="P34" s="22">
        <f t="shared" si="49"/>
        <v>5913.8000000000011</v>
      </c>
      <c r="Q34" s="22">
        <f t="shared" si="49"/>
        <v>6823.800000000002</v>
      </c>
      <c r="R34" s="22">
        <f t="shared" si="49"/>
        <v>7733.8000000000029</v>
      </c>
      <c r="S34" s="22">
        <f t="shared" si="49"/>
        <v>8643.8000000000029</v>
      </c>
      <c r="T34" s="22">
        <f t="shared" si="49"/>
        <v>5167.0715000000018</v>
      </c>
      <c r="U34" s="22">
        <f t="shared" si="49"/>
        <v>6077.0715000000027</v>
      </c>
      <c r="V34" s="22">
        <f t="shared" si="49"/>
        <v>6987.0715000000037</v>
      </c>
      <c r="W34" s="22">
        <f t="shared" si="49"/>
        <v>7897.0715000000046</v>
      </c>
      <c r="X34" s="22">
        <f t="shared" si="49"/>
        <v>8807.0715000000055</v>
      </c>
      <c r="Y34" s="22">
        <f t="shared" si="49"/>
        <v>9717.0715000000055</v>
      </c>
      <c r="Z34" s="22">
        <f t="shared" si="49"/>
        <v>10627.071500000005</v>
      </c>
      <c r="AA34" s="22">
        <f t="shared" si="49"/>
        <v>11445.721500000007</v>
      </c>
      <c r="AB34" s="22">
        <f t="shared" si="49"/>
        <v>6368.537283831256</v>
      </c>
      <c r="AC34" s="22">
        <f t="shared" si="49"/>
        <v>7187.1872838312574</v>
      </c>
      <c r="AD34" s="22">
        <f t="shared" si="49"/>
        <v>8005.8372838312589</v>
      </c>
      <c r="AE34" s="22">
        <f t="shared" si="49"/>
        <v>8824.4872838312604</v>
      </c>
      <c r="AF34" s="22">
        <f t="shared" si="49"/>
        <v>5097.5335778387343</v>
      </c>
      <c r="AG34" s="22">
        <f t="shared" si="49"/>
        <v>5916.1835778387358</v>
      </c>
      <c r="AH34" s="22">
        <f t="shared" si="49"/>
        <v>6734.8335778387373</v>
      </c>
      <c r="AI34" s="22">
        <f t="shared" si="49"/>
        <v>7553.4835778387387</v>
      </c>
      <c r="AJ34" s="22">
        <f t="shared" si="49"/>
        <v>8372.1335778387402</v>
      </c>
      <c r="AK34" s="22">
        <f t="shared" si="49"/>
        <v>9190.7835778387416</v>
      </c>
      <c r="AL34" s="22">
        <f t="shared" si="49"/>
        <v>10009.433577838743</v>
      </c>
    </row>
    <row r="36" spans="2:38" x14ac:dyDescent="0.25">
      <c r="B36" s="23" t="s">
        <v>112</v>
      </c>
      <c r="C36" s="22">
        <f>C19+C20-C26-C27</f>
        <v>2450</v>
      </c>
      <c r="D36" s="22">
        <f t="shared" ref="D36:AL36" si="50">D19+D20-D26-D27</f>
        <v>0</v>
      </c>
      <c r="E36" s="22">
        <f t="shared" si="50"/>
        <v>0</v>
      </c>
      <c r="F36" s="22">
        <f t="shared" si="50"/>
        <v>0</v>
      </c>
      <c r="G36" s="22">
        <f t="shared" si="50"/>
        <v>0</v>
      </c>
      <c r="H36" s="22">
        <f t="shared" si="50"/>
        <v>0</v>
      </c>
      <c r="I36" s="22">
        <f t="shared" si="50"/>
        <v>0</v>
      </c>
      <c r="J36" s="22">
        <f t="shared" si="50"/>
        <v>0</v>
      </c>
      <c r="K36" s="22">
        <f t="shared" si="50"/>
        <v>0</v>
      </c>
      <c r="L36" s="22">
        <f t="shared" si="50"/>
        <v>0</v>
      </c>
      <c r="M36" s="22">
        <f t="shared" si="50"/>
        <v>0</v>
      </c>
      <c r="N36" s="22">
        <f t="shared" si="50"/>
        <v>0</v>
      </c>
      <c r="O36" s="22">
        <f t="shared" si="50"/>
        <v>0</v>
      </c>
      <c r="P36" s="22">
        <f t="shared" si="50"/>
        <v>0</v>
      </c>
      <c r="Q36" s="22">
        <f t="shared" si="50"/>
        <v>0</v>
      </c>
      <c r="R36" s="22">
        <f t="shared" si="50"/>
        <v>0</v>
      </c>
      <c r="S36" s="22">
        <f t="shared" si="50"/>
        <v>0</v>
      </c>
      <c r="T36" s="22">
        <f t="shared" si="50"/>
        <v>0</v>
      </c>
      <c r="U36" s="22">
        <f t="shared" si="50"/>
        <v>0</v>
      </c>
      <c r="V36" s="22">
        <f t="shared" si="50"/>
        <v>0</v>
      </c>
      <c r="W36" s="22">
        <f t="shared" si="50"/>
        <v>0</v>
      </c>
      <c r="X36" s="22">
        <f t="shared" si="50"/>
        <v>0</v>
      </c>
      <c r="Y36" s="22">
        <f t="shared" si="50"/>
        <v>0</v>
      </c>
      <c r="Z36" s="22">
        <f t="shared" si="50"/>
        <v>0</v>
      </c>
      <c r="AA36" s="22">
        <f t="shared" si="50"/>
        <v>0</v>
      </c>
      <c r="AB36" s="22">
        <f t="shared" si="50"/>
        <v>0</v>
      </c>
      <c r="AC36" s="22">
        <f t="shared" si="50"/>
        <v>0</v>
      </c>
      <c r="AD36" s="22">
        <f t="shared" si="50"/>
        <v>0</v>
      </c>
      <c r="AE36" s="22">
        <f t="shared" si="50"/>
        <v>0</v>
      </c>
      <c r="AF36" s="22">
        <f t="shared" si="50"/>
        <v>0</v>
      </c>
      <c r="AG36" s="22">
        <f t="shared" si="50"/>
        <v>0</v>
      </c>
      <c r="AH36" s="22">
        <f t="shared" si="50"/>
        <v>0</v>
      </c>
      <c r="AI36" s="22">
        <f t="shared" si="50"/>
        <v>0</v>
      </c>
      <c r="AJ36" s="22">
        <f t="shared" si="50"/>
        <v>0</v>
      </c>
      <c r="AK36" s="22">
        <f t="shared" si="50"/>
        <v>0</v>
      </c>
      <c r="AL36" s="22">
        <f t="shared" si="50"/>
        <v>0</v>
      </c>
    </row>
  </sheetData>
  <mergeCells count="9">
    <mergeCell ref="C9:D9"/>
    <mergeCell ref="C10:D10"/>
    <mergeCell ref="C11:D11"/>
    <mergeCell ref="B2:D2"/>
    <mergeCell ref="C3:D3"/>
    <mergeCell ref="C4:D4"/>
    <mergeCell ref="C5:D5"/>
    <mergeCell ref="C6:D6"/>
    <mergeCell ref="C7:D7"/>
  </mergeCells>
  <dataValidations count="1">
    <dataValidation type="list" allowBlank="1" showInputMessage="1" showErrorMessage="1" sqref="C8:D8">
      <formula1>mesi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35"/>
  <sheetViews>
    <sheetView workbookViewId="0">
      <selection activeCell="D53" sqref="D53"/>
    </sheetView>
  </sheetViews>
  <sheetFormatPr defaultRowHeight="15" x14ac:dyDescent="0.25"/>
  <cols>
    <col min="1" max="1" width="23.28515625" bestFit="1" customWidth="1"/>
    <col min="2" max="2" width="44.7109375" bestFit="1" customWidth="1"/>
    <col min="3" max="3" width="35.140625" bestFit="1" customWidth="1"/>
    <col min="5" max="5" width="12.5703125" bestFit="1" customWidth="1"/>
    <col min="6" max="6" width="13.42578125" bestFit="1" customWidth="1"/>
    <col min="7" max="7" width="10.7109375" bestFit="1" customWidth="1"/>
    <col min="8" max="28" width="11.5703125" bestFit="1" customWidth="1"/>
    <col min="29" max="29" width="10.7109375" bestFit="1" customWidth="1"/>
    <col min="30" max="38" width="11.5703125" bestFit="1" customWidth="1"/>
    <col min="39" max="40" width="12.5703125" bestFit="1" customWidth="1"/>
  </cols>
  <sheetData>
    <row r="3" spans="2:40" s="2" customFormat="1" x14ac:dyDescent="0.25">
      <c r="B3" s="14" t="s">
        <v>113</v>
      </c>
      <c r="C3" s="14" t="s">
        <v>75</v>
      </c>
      <c r="E3" s="15">
        <v>43131</v>
      </c>
      <c r="F3" s="15">
        <f>EOMONTH(E3,1)</f>
        <v>43159</v>
      </c>
      <c r="G3" s="15">
        <f t="shared" ref="G3:AB3" si="0">EOMONTH(F3,1)</f>
        <v>43190</v>
      </c>
      <c r="H3" s="15">
        <f t="shared" si="0"/>
        <v>43220</v>
      </c>
      <c r="I3" s="15">
        <f t="shared" si="0"/>
        <v>43251</v>
      </c>
      <c r="J3" s="15">
        <f t="shared" si="0"/>
        <v>43281</v>
      </c>
      <c r="K3" s="15">
        <f t="shared" si="0"/>
        <v>43312</v>
      </c>
      <c r="L3" s="15">
        <f t="shared" si="0"/>
        <v>43343</v>
      </c>
      <c r="M3" s="15">
        <f t="shared" si="0"/>
        <v>43373</v>
      </c>
      <c r="N3" s="15">
        <f t="shared" si="0"/>
        <v>43404</v>
      </c>
      <c r="O3" s="15">
        <f t="shared" si="0"/>
        <v>43434</v>
      </c>
      <c r="P3" s="15">
        <f t="shared" si="0"/>
        <v>43465</v>
      </c>
      <c r="Q3" s="15">
        <f t="shared" si="0"/>
        <v>43496</v>
      </c>
      <c r="R3" s="15">
        <f t="shared" si="0"/>
        <v>43524</v>
      </c>
      <c r="S3" s="15">
        <f t="shared" si="0"/>
        <v>43555</v>
      </c>
      <c r="T3" s="15">
        <f t="shared" si="0"/>
        <v>43585</v>
      </c>
      <c r="U3" s="15">
        <f t="shared" si="0"/>
        <v>43616</v>
      </c>
      <c r="V3" s="15">
        <f t="shared" si="0"/>
        <v>43646</v>
      </c>
      <c r="W3" s="15">
        <f t="shared" si="0"/>
        <v>43677</v>
      </c>
      <c r="X3" s="15">
        <f t="shared" si="0"/>
        <v>43708</v>
      </c>
      <c r="Y3" s="15">
        <f t="shared" si="0"/>
        <v>43738</v>
      </c>
      <c r="Z3" s="15">
        <f t="shared" si="0"/>
        <v>43769</v>
      </c>
      <c r="AA3" s="15">
        <f t="shared" si="0"/>
        <v>43799</v>
      </c>
      <c r="AB3" s="15">
        <f t="shared" si="0"/>
        <v>43830</v>
      </c>
      <c r="AC3" s="15">
        <f t="shared" ref="AC3" si="1">EOMONTH(AB3,1)</f>
        <v>43861</v>
      </c>
      <c r="AD3" s="15">
        <f t="shared" ref="AD3" si="2">EOMONTH(AC3,1)</f>
        <v>43890</v>
      </c>
      <c r="AE3" s="15">
        <f t="shared" ref="AE3" si="3">EOMONTH(AD3,1)</f>
        <v>43921</v>
      </c>
      <c r="AF3" s="15">
        <f t="shared" ref="AF3" si="4">EOMONTH(AE3,1)</f>
        <v>43951</v>
      </c>
      <c r="AG3" s="15">
        <f t="shared" ref="AG3" si="5">EOMONTH(AF3,1)</f>
        <v>43982</v>
      </c>
      <c r="AH3" s="15">
        <f t="shared" ref="AH3" si="6">EOMONTH(AG3,1)</f>
        <v>44012</v>
      </c>
      <c r="AI3" s="15">
        <f t="shared" ref="AI3" si="7">EOMONTH(AH3,1)</f>
        <v>44043</v>
      </c>
      <c r="AJ3" s="15">
        <f t="shared" ref="AJ3" si="8">EOMONTH(AI3,1)</f>
        <v>44074</v>
      </c>
      <c r="AK3" s="15">
        <f t="shared" ref="AK3" si="9">EOMONTH(AJ3,1)</f>
        <v>44104</v>
      </c>
      <c r="AL3" s="15">
        <f t="shared" ref="AL3" si="10">EOMONTH(AK3,1)</f>
        <v>44135</v>
      </c>
      <c r="AM3" s="15">
        <f t="shared" ref="AM3" si="11">EOMONTH(AL3,1)</f>
        <v>44165</v>
      </c>
      <c r="AN3" s="15">
        <f t="shared" ref="AN3" si="12">EOMONTH(AM3,1)</f>
        <v>44196</v>
      </c>
    </row>
    <row r="4" spans="2:40" x14ac:dyDescent="0.25">
      <c r="B4" s="10" t="s">
        <v>120</v>
      </c>
      <c r="C4" s="10" t="s">
        <v>115</v>
      </c>
      <c r="E4" s="11">
        <v>100000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x14ac:dyDescent="0.25">
      <c r="B5" s="10" t="s">
        <v>121</v>
      </c>
      <c r="C5" s="10" t="s">
        <v>321</v>
      </c>
      <c r="E5" s="11">
        <v>60000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0" x14ac:dyDescent="0.25">
      <c r="B6" s="10" t="s">
        <v>122</v>
      </c>
      <c r="C6" s="10" t="s">
        <v>116</v>
      </c>
      <c r="E6" s="11">
        <v>15000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2:40" x14ac:dyDescent="0.25">
      <c r="B7" s="10"/>
      <c r="C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2:40" x14ac:dyDescent="0.25">
      <c r="B8" s="10"/>
      <c r="C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2:40" x14ac:dyDescent="0.25">
      <c r="B9" s="10"/>
      <c r="C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2:40" x14ac:dyDescent="0.25">
      <c r="B10" s="10"/>
      <c r="C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2:40" x14ac:dyDescent="0.25">
      <c r="B11" s="10"/>
      <c r="C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2:40" x14ac:dyDescent="0.25">
      <c r="B12" s="10"/>
      <c r="C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2:40" x14ac:dyDescent="0.25">
      <c r="B13" s="10"/>
      <c r="C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2:40" x14ac:dyDescent="0.25">
      <c r="B14" s="10"/>
      <c r="C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2:40" x14ac:dyDescent="0.25">
      <c r="B15" s="10"/>
      <c r="C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2:40" x14ac:dyDescent="0.25">
      <c r="B16" s="10"/>
      <c r="C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5">
      <c r="B17" s="10"/>
      <c r="C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5">
      <c r="B18" s="10"/>
      <c r="C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x14ac:dyDescent="0.25">
      <c r="E19" s="13">
        <f>SUM(E4:E18)</f>
        <v>175000</v>
      </c>
      <c r="F19" s="13">
        <f t="shared" ref="F19:AB19" si="13">SUM(F4:F18)</f>
        <v>0</v>
      </c>
      <c r="G19" s="13">
        <f t="shared" si="13"/>
        <v>0</v>
      </c>
      <c r="H19" s="13">
        <f t="shared" si="13"/>
        <v>0</v>
      </c>
      <c r="I19" s="13">
        <f t="shared" si="13"/>
        <v>0</v>
      </c>
      <c r="J19" s="13">
        <f t="shared" si="13"/>
        <v>0</v>
      </c>
      <c r="K19" s="13">
        <f t="shared" si="13"/>
        <v>0</v>
      </c>
      <c r="L19" s="13">
        <f t="shared" si="13"/>
        <v>0</v>
      </c>
      <c r="M19" s="13">
        <f t="shared" si="13"/>
        <v>0</v>
      </c>
      <c r="N19" s="13">
        <f t="shared" si="13"/>
        <v>0</v>
      </c>
      <c r="O19" s="13">
        <f t="shared" si="13"/>
        <v>0</v>
      </c>
      <c r="P19" s="13">
        <f t="shared" si="13"/>
        <v>0</v>
      </c>
      <c r="Q19" s="13">
        <f t="shared" si="13"/>
        <v>0</v>
      </c>
      <c r="R19" s="13">
        <f t="shared" si="13"/>
        <v>0</v>
      </c>
      <c r="S19" s="13">
        <f t="shared" si="13"/>
        <v>0</v>
      </c>
      <c r="T19" s="13">
        <f t="shared" si="13"/>
        <v>0</v>
      </c>
      <c r="U19" s="13">
        <f t="shared" si="13"/>
        <v>0</v>
      </c>
      <c r="V19" s="13">
        <f t="shared" si="13"/>
        <v>0</v>
      </c>
      <c r="W19" s="13">
        <f t="shared" si="13"/>
        <v>0</v>
      </c>
      <c r="X19" s="13">
        <f t="shared" si="13"/>
        <v>0</v>
      </c>
      <c r="Y19" s="13">
        <f t="shared" si="13"/>
        <v>0</v>
      </c>
      <c r="Z19" s="13">
        <f t="shared" si="13"/>
        <v>0</v>
      </c>
      <c r="AA19" s="13">
        <f t="shared" si="13"/>
        <v>0</v>
      </c>
      <c r="AB19" s="13">
        <f t="shared" si="13"/>
        <v>0</v>
      </c>
      <c r="AC19" s="13">
        <f t="shared" ref="AC19:AN19" si="14">SUM(AC4:AC18)</f>
        <v>0</v>
      </c>
      <c r="AD19" s="13">
        <f t="shared" si="14"/>
        <v>0</v>
      </c>
      <c r="AE19" s="13">
        <f t="shared" si="14"/>
        <v>0</v>
      </c>
      <c r="AF19" s="13">
        <f t="shared" si="14"/>
        <v>0</v>
      </c>
      <c r="AG19" s="13">
        <f t="shared" si="14"/>
        <v>0</v>
      </c>
      <c r="AH19" s="13">
        <f t="shared" si="14"/>
        <v>0</v>
      </c>
      <c r="AI19" s="13">
        <f t="shared" si="14"/>
        <v>0</v>
      </c>
      <c r="AJ19" s="13">
        <f t="shared" si="14"/>
        <v>0</v>
      </c>
      <c r="AK19" s="13">
        <f t="shared" si="14"/>
        <v>0</v>
      </c>
      <c r="AL19" s="13">
        <f t="shared" si="14"/>
        <v>0</v>
      </c>
      <c r="AM19" s="13">
        <f t="shared" si="14"/>
        <v>0</v>
      </c>
      <c r="AN19" s="13">
        <f t="shared" si="14"/>
        <v>0</v>
      </c>
    </row>
    <row r="22" spans="1:40" s="2" customFormat="1" x14ac:dyDescent="0.25">
      <c r="A22" s="14" t="s">
        <v>66</v>
      </c>
      <c r="B22" s="14" t="s">
        <v>28</v>
      </c>
      <c r="C22" s="14" t="s">
        <v>75</v>
      </c>
      <c r="E22" s="15">
        <v>43131</v>
      </c>
      <c r="F22" s="15">
        <f>EOMONTH(E22,1)</f>
        <v>43159</v>
      </c>
      <c r="G22" s="15">
        <f t="shared" ref="G22:AB22" si="15">EOMONTH(F22,1)</f>
        <v>43190</v>
      </c>
      <c r="H22" s="15">
        <f t="shared" si="15"/>
        <v>43220</v>
      </c>
      <c r="I22" s="15">
        <f t="shared" si="15"/>
        <v>43251</v>
      </c>
      <c r="J22" s="15">
        <f t="shared" si="15"/>
        <v>43281</v>
      </c>
      <c r="K22" s="15">
        <f t="shared" si="15"/>
        <v>43312</v>
      </c>
      <c r="L22" s="15">
        <f t="shared" si="15"/>
        <v>43343</v>
      </c>
      <c r="M22" s="15">
        <f t="shared" si="15"/>
        <v>43373</v>
      </c>
      <c r="N22" s="15">
        <f t="shared" si="15"/>
        <v>43404</v>
      </c>
      <c r="O22" s="15">
        <f t="shared" si="15"/>
        <v>43434</v>
      </c>
      <c r="P22" s="15">
        <f t="shared" si="15"/>
        <v>43465</v>
      </c>
      <c r="Q22" s="15">
        <f t="shared" si="15"/>
        <v>43496</v>
      </c>
      <c r="R22" s="15">
        <f t="shared" si="15"/>
        <v>43524</v>
      </c>
      <c r="S22" s="15">
        <f t="shared" si="15"/>
        <v>43555</v>
      </c>
      <c r="T22" s="15">
        <f t="shared" si="15"/>
        <v>43585</v>
      </c>
      <c r="U22" s="15">
        <f t="shared" si="15"/>
        <v>43616</v>
      </c>
      <c r="V22" s="15">
        <f t="shared" si="15"/>
        <v>43646</v>
      </c>
      <c r="W22" s="15">
        <f t="shared" si="15"/>
        <v>43677</v>
      </c>
      <c r="X22" s="15">
        <f t="shared" si="15"/>
        <v>43708</v>
      </c>
      <c r="Y22" s="15">
        <f t="shared" si="15"/>
        <v>43738</v>
      </c>
      <c r="Z22" s="15">
        <f t="shared" si="15"/>
        <v>43769</v>
      </c>
      <c r="AA22" s="15">
        <f t="shared" si="15"/>
        <v>43799</v>
      </c>
      <c r="AB22" s="15">
        <f t="shared" si="15"/>
        <v>43830</v>
      </c>
      <c r="AC22" s="15">
        <f t="shared" ref="AC22" si="16">EOMONTH(AB22,1)</f>
        <v>43861</v>
      </c>
      <c r="AD22" s="15">
        <f t="shared" ref="AD22" si="17">EOMONTH(AC22,1)</f>
        <v>43890</v>
      </c>
      <c r="AE22" s="15">
        <f t="shared" ref="AE22" si="18">EOMONTH(AD22,1)</f>
        <v>43921</v>
      </c>
      <c r="AF22" s="15">
        <f t="shared" ref="AF22" si="19">EOMONTH(AE22,1)</f>
        <v>43951</v>
      </c>
      <c r="AG22" s="15">
        <f t="shared" ref="AG22" si="20">EOMONTH(AF22,1)</f>
        <v>43982</v>
      </c>
      <c r="AH22" s="15">
        <f t="shared" ref="AH22" si="21">EOMONTH(AG22,1)</f>
        <v>44012</v>
      </c>
      <c r="AI22" s="15">
        <f t="shared" ref="AI22" si="22">EOMONTH(AH22,1)</f>
        <v>44043</v>
      </c>
      <c r="AJ22" s="15">
        <f t="shared" ref="AJ22" si="23">EOMONTH(AI22,1)</f>
        <v>44074</v>
      </c>
      <c r="AK22" s="15">
        <f t="shared" ref="AK22" si="24">EOMONTH(AJ22,1)</f>
        <v>44104</v>
      </c>
      <c r="AL22" s="15">
        <f t="shared" ref="AL22" si="25">EOMONTH(AK22,1)</f>
        <v>44135</v>
      </c>
      <c r="AM22" s="15">
        <f t="shared" ref="AM22" si="26">EOMONTH(AL22,1)</f>
        <v>44165</v>
      </c>
      <c r="AN22" s="15">
        <f t="shared" ref="AN22" si="27">EOMONTH(AM22,1)</f>
        <v>44196</v>
      </c>
    </row>
    <row r="23" spans="1:40" x14ac:dyDescent="0.25">
      <c r="A23" s="17">
        <v>0.22</v>
      </c>
      <c r="B23" s="10" t="s">
        <v>120</v>
      </c>
      <c r="C23" s="10" t="s">
        <v>115</v>
      </c>
      <c r="E23" s="11">
        <f>E4*$A23</f>
        <v>22000</v>
      </c>
      <c r="F23" s="11">
        <f t="shared" ref="F23:AB34" si="28">F4*$A23</f>
        <v>0</v>
      </c>
      <c r="G23" s="11">
        <f t="shared" si="28"/>
        <v>0</v>
      </c>
      <c r="H23" s="11">
        <f t="shared" si="28"/>
        <v>0</v>
      </c>
      <c r="I23" s="11">
        <f t="shared" si="28"/>
        <v>0</v>
      </c>
      <c r="J23" s="11">
        <f t="shared" si="28"/>
        <v>0</v>
      </c>
      <c r="K23" s="11">
        <f t="shared" si="28"/>
        <v>0</v>
      </c>
      <c r="L23" s="11">
        <f t="shared" si="28"/>
        <v>0</v>
      </c>
      <c r="M23" s="11">
        <f t="shared" si="28"/>
        <v>0</v>
      </c>
      <c r="N23" s="11">
        <f t="shared" si="28"/>
        <v>0</v>
      </c>
      <c r="O23" s="11">
        <f t="shared" si="28"/>
        <v>0</v>
      </c>
      <c r="P23" s="11">
        <f t="shared" si="28"/>
        <v>0</v>
      </c>
      <c r="Q23" s="11">
        <f t="shared" si="28"/>
        <v>0</v>
      </c>
      <c r="R23" s="11">
        <f t="shared" si="28"/>
        <v>0</v>
      </c>
      <c r="S23" s="11">
        <f t="shared" si="28"/>
        <v>0</v>
      </c>
      <c r="T23" s="11">
        <f t="shared" si="28"/>
        <v>0</v>
      </c>
      <c r="U23" s="11">
        <f t="shared" si="28"/>
        <v>0</v>
      </c>
      <c r="V23" s="11">
        <f t="shared" si="28"/>
        <v>0</v>
      </c>
      <c r="W23" s="11">
        <f t="shared" si="28"/>
        <v>0</v>
      </c>
      <c r="X23" s="11">
        <f t="shared" si="28"/>
        <v>0</v>
      </c>
      <c r="Y23" s="11">
        <f t="shared" si="28"/>
        <v>0</v>
      </c>
      <c r="Z23" s="11">
        <f t="shared" si="28"/>
        <v>0</v>
      </c>
      <c r="AA23" s="11">
        <f t="shared" si="28"/>
        <v>0</v>
      </c>
      <c r="AB23" s="11">
        <f t="shared" si="28"/>
        <v>0</v>
      </c>
      <c r="AC23" s="11">
        <f t="shared" ref="AC23:AN33" si="29">AC4*$A23</f>
        <v>0</v>
      </c>
      <c r="AD23" s="11">
        <f t="shared" si="29"/>
        <v>0</v>
      </c>
      <c r="AE23" s="11">
        <f t="shared" si="29"/>
        <v>0</v>
      </c>
      <c r="AF23" s="11">
        <f t="shared" si="29"/>
        <v>0</v>
      </c>
      <c r="AG23" s="11">
        <f t="shared" si="29"/>
        <v>0</v>
      </c>
      <c r="AH23" s="11">
        <f t="shared" si="29"/>
        <v>0</v>
      </c>
      <c r="AI23" s="11">
        <f t="shared" si="29"/>
        <v>0</v>
      </c>
      <c r="AJ23" s="11">
        <f t="shared" si="29"/>
        <v>0</v>
      </c>
      <c r="AK23" s="11">
        <f t="shared" si="29"/>
        <v>0</v>
      </c>
      <c r="AL23" s="11">
        <f t="shared" si="29"/>
        <v>0</v>
      </c>
      <c r="AM23" s="11">
        <f t="shared" si="29"/>
        <v>0</v>
      </c>
      <c r="AN23" s="11">
        <f t="shared" si="29"/>
        <v>0</v>
      </c>
    </row>
    <row r="24" spans="1:40" x14ac:dyDescent="0.25">
      <c r="A24" s="17">
        <v>0.22</v>
      </c>
      <c r="B24" s="10" t="s">
        <v>121</v>
      </c>
      <c r="C24" s="10"/>
      <c r="E24" s="11">
        <f t="shared" ref="E24:T37" si="30">E5*$A24</f>
        <v>13200</v>
      </c>
      <c r="F24" s="11">
        <f t="shared" si="30"/>
        <v>0</v>
      </c>
      <c r="G24" s="11">
        <f t="shared" si="30"/>
        <v>0</v>
      </c>
      <c r="H24" s="11">
        <f t="shared" si="30"/>
        <v>0</v>
      </c>
      <c r="I24" s="11">
        <f t="shared" si="30"/>
        <v>0</v>
      </c>
      <c r="J24" s="11">
        <f t="shared" si="30"/>
        <v>0</v>
      </c>
      <c r="K24" s="11">
        <f t="shared" si="30"/>
        <v>0</v>
      </c>
      <c r="L24" s="11">
        <f t="shared" si="30"/>
        <v>0</v>
      </c>
      <c r="M24" s="11">
        <f t="shared" si="30"/>
        <v>0</v>
      </c>
      <c r="N24" s="11">
        <f t="shared" si="30"/>
        <v>0</v>
      </c>
      <c r="O24" s="11">
        <f t="shared" si="30"/>
        <v>0</v>
      </c>
      <c r="P24" s="11">
        <f t="shared" si="30"/>
        <v>0</v>
      </c>
      <c r="Q24" s="11">
        <f t="shared" si="30"/>
        <v>0</v>
      </c>
      <c r="R24" s="11">
        <f t="shared" si="30"/>
        <v>0</v>
      </c>
      <c r="S24" s="11">
        <f t="shared" si="30"/>
        <v>0</v>
      </c>
      <c r="T24" s="11">
        <f t="shared" si="30"/>
        <v>0</v>
      </c>
      <c r="U24" s="11">
        <f t="shared" si="28"/>
        <v>0</v>
      </c>
      <c r="V24" s="11">
        <f t="shared" si="28"/>
        <v>0</v>
      </c>
      <c r="W24" s="11">
        <f t="shared" si="28"/>
        <v>0</v>
      </c>
      <c r="X24" s="11">
        <f t="shared" si="28"/>
        <v>0</v>
      </c>
      <c r="Y24" s="11">
        <f t="shared" si="28"/>
        <v>0</v>
      </c>
      <c r="Z24" s="11">
        <f t="shared" si="28"/>
        <v>0</v>
      </c>
      <c r="AA24" s="11">
        <f t="shared" si="28"/>
        <v>0</v>
      </c>
      <c r="AB24" s="11">
        <f t="shared" si="28"/>
        <v>0</v>
      </c>
      <c r="AC24" s="11">
        <f t="shared" si="29"/>
        <v>0</v>
      </c>
      <c r="AD24" s="11">
        <f t="shared" si="29"/>
        <v>0</v>
      </c>
      <c r="AE24" s="11">
        <f t="shared" si="29"/>
        <v>0</v>
      </c>
      <c r="AF24" s="11">
        <f t="shared" si="29"/>
        <v>0</v>
      </c>
      <c r="AG24" s="11">
        <f t="shared" si="29"/>
        <v>0</v>
      </c>
      <c r="AH24" s="11">
        <f t="shared" si="29"/>
        <v>0</v>
      </c>
      <c r="AI24" s="11">
        <f t="shared" si="29"/>
        <v>0</v>
      </c>
      <c r="AJ24" s="11">
        <f t="shared" si="29"/>
        <v>0</v>
      </c>
      <c r="AK24" s="11">
        <f t="shared" si="29"/>
        <v>0</v>
      </c>
      <c r="AL24" s="11">
        <f t="shared" si="29"/>
        <v>0</v>
      </c>
      <c r="AM24" s="11">
        <f t="shared" si="29"/>
        <v>0</v>
      </c>
      <c r="AN24" s="11">
        <f t="shared" si="29"/>
        <v>0</v>
      </c>
    </row>
    <row r="25" spans="1:40" x14ac:dyDescent="0.25">
      <c r="A25" s="17">
        <v>0.22</v>
      </c>
      <c r="B25" s="10" t="s">
        <v>122</v>
      </c>
      <c r="C25" s="10"/>
      <c r="E25" s="11">
        <f t="shared" si="30"/>
        <v>3300</v>
      </c>
      <c r="F25" s="11">
        <f t="shared" si="28"/>
        <v>0</v>
      </c>
      <c r="G25" s="11">
        <f t="shared" si="28"/>
        <v>0</v>
      </c>
      <c r="H25" s="11">
        <f t="shared" si="28"/>
        <v>0</v>
      </c>
      <c r="I25" s="11">
        <f t="shared" si="28"/>
        <v>0</v>
      </c>
      <c r="J25" s="11">
        <f t="shared" si="28"/>
        <v>0</v>
      </c>
      <c r="K25" s="11">
        <f t="shared" si="28"/>
        <v>0</v>
      </c>
      <c r="L25" s="11">
        <f t="shared" si="28"/>
        <v>0</v>
      </c>
      <c r="M25" s="11">
        <f t="shared" si="28"/>
        <v>0</v>
      </c>
      <c r="N25" s="11">
        <f t="shared" si="28"/>
        <v>0</v>
      </c>
      <c r="O25" s="11">
        <f t="shared" si="28"/>
        <v>0</v>
      </c>
      <c r="P25" s="11">
        <f t="shared" si="28"/>
        <v>0</v>
      </c>
      <c r="Q25" s="11">
        <f t="shared" si="28"/>
        <v>0</v>
      </c>
      <c r="R25" s="11">
        <f t="shared" si="28"/>
        <v>0</v>
      </c>
      <c r="S25" s="11">
        <f t="shared" si="28"/>
        <v>0</v>
      </c>
      <c r="T25" s="11">
        <f t="shared" si="28"/>
        <v>0</v>
      </c>
      <c r="U25" s="11">
        <f t="shared" si="28"/>
        <v>0</v>
      </c>
      <c r="V25" s="11">
        <f t="shared" si="28"/>
        <v>0</v>
      </c>
      <c r="W25" s="11">
        <f t="shared" si="28"/>
        <v>0</v>
      </c>
      <c r="X25" s="11">
        <f t="shared" si="28"/>
        <v>0</v>
      </c>
      <c r="Y25" s="11">
        <f t="shared" si="28"/>
        <v>0</v>
      </c>
      <c r="Z25" s="11">
        <f t="shared" si="28"/>
        <v>0</v>
      </c>
      <c r="AA25" s="11">
        <f t="shared" si="28"/>
        <v>0</v>
      </c>
      <c r="AB25" s="11">
        <f t="shared" si="28"/>
        <v>0</v>
      </c>
      <c r="AC25" s="11">
        <f t="shared" si="29"/>
        <v>0</v>
      </c>
      <c r="AD25" s="11">
        <f t="shared" si="29"/>
        <v>0</v>
      </c>
      <c r="AE25" s="11">
        <f t="shared" si="29"/>
        <v>0</v>
      </c>
      <c r="AF25" s="11">
        <f t="shared" si="29"/>
        <v>0</v>
      </c>
      <c r="AG25" s="11">
        <f t="shared" si="29"/>
        <v>0</v>
      </c>
      <c r="AH25" s="11">
        <f t="shared" si="29"/>
        <v>0</v>
      </c>
      <c r="AI25" s="11">
        <f t="shared" si="29"/>
        <v>0</v>
      </c>
      <c r="AJ25" s="11">
        <f t="shared" si="29"/>
        <v>0</v>
      </c>
      <c r="AK25" s="11">
        <f t="shared" si="29"/>
        <v>0</v>
      </c>
      <c r="AL25" s="11">
        <f t="shared" si="29"/>
        <v>0</v>
      </c>
      <c r="AM25" s="11">
        <f t="shared" si="29"/>
        <v>0</v>
      </c>
      <c r="AN25" s="11">
        <f t="shared" si="29"/>
        <v>0</v>
      </c>
    </row>
    <row r="26" spans="1:40" x14ac:dyDescent="0.25">
      <c r="A26" s="17">
        <v>0.22</v>
      </c>
      <c r="B26" s="10"/>
      <c r="C26" s="10"/>
      <c r="E26" s="11">
        <f t="shared" si="30"/>
        <v>0</v>
      </c>
      <c r="F26" s="11">
        <f t="shared" si="28"/>
        <v>0</v>
      </c>
      <c r="G26" s="11">
        <f t="shared" si="28"/>
        <v>0</v>
      </c>
      <c r="H26" s="11">
        <f t="shared" si="28"/>
        <v>0</v>
      </c>
      <c r="I26" s="11">
        <f t="shared" si="28"/>
        <v>0</v>
      </c>
      <c r="J26" s="11">
        <f t="shared" si="28"/>
        <v>0</v>
      </c>
      <c r="K26" s="11">
        <f t="shared" si="28"/>
        <v>0</v>
      </c>
      <c r="L26" s="11">
        <f t="shared" si="28"/>
        <v>0</v>
      </c>
      <c r="M26" s="11">
        <f t="shared" si="28"/>
        <v>0</v>
      </c>
      <c r="N26" s="11">
        <f t="shared" si="28"/>
        <v>0</v>
      </c>
      <c r="O26" s="11">
        <f t="shared" si="28"/>
        <v>0</v>
      </c>
      <c r="P26" s="11">
        <f t="shared" si="28"/>
        <v>0</v>
      </c>
      <c r="Q26" s="11">
        <f t="shared" si="28"/>
        <v>0</v>
      </c>
      <c r="R26" s="11">
        <f t="shared" si="28"/>
        <v>0</v>
      </c>
      <c r="S26" s="11">
        <f t="shared" si="28"/>
        <v>0</v>
      </c>
      <c r="T26" s="11">
        <f t="shared" si="28"/>
        <v>0</v>
      </c>
      <c r="U26" s="11">
        <f t="shared" si="28"/>
        <v>0</v>
      </c>
      <c r="V26" s="11">
        <f t="shared" si="28"/>
        <v>0</v>
      </c>
      <c r="W26" s="11">
        <f t="shared" si="28"/>
        <v>0</v>
      </c>
      <c r="X26" s="11">
        <f t="shared" si="28"/>
        <v>0</v>
      </c>
      <c r="Y26" s="11">
        <f t="shared" si="28"/>
        <v>0</v>
      </c>
      <c r="Z26" s="11">
        <f t="shared" si="28"/>
        <v>0</v>
      </c>
      <c r="AA26" s="11">
        <f t="shared" si="28"/>
        <v>0</v>
      </c>
      <c r="AB26" s="11">
        <f t="shared" si="28"/>
        <v>0</v>
      </c>
      <c r="AC26" s="11">
        <f t="shared" si="29"/>
        <v>0</v>
      </c>
      <c r="AD26" s="11">
        <f t="shared" si="29"/>
        <v>0</v>
      </c>
      <c r="AE26" s="11">
        <f t="shared" si="29"/>
        <v>0</v>
      </c>
      <c r="AF26" s="11">
        <f t="shared" si="29"/>
        <v>0</v>
      </c>
      <c r="AG26" s="11">
        <f t="shared" si="29"/>
        <v>0</v>
      </c>
      <c r="AH26" s="11">
        <f t="shared" si="29"/>
        <v>0</v>
      </c>
      <c r="AI26" s="11">
        <f t="shared" si="29"/>
        <v>0</v>
      </c>
      <c r="AJ26" s="11">
        <f t="shared" si="29"/>
        <v>0</v>
      </c>
      <c r="AK26" s="11">
        <f t="shared" si="29"/>
        <v>0</v>
      </c>
      <c r="AL26" s="11">
        <f t="shared" si="29"/>
        <v>0</v>
      </c>
      <c r="AM26" s="11">
        <f t="shared" si="29"/>
        <v>0</v>
      </c>
      <c r="AN26" s="11">
        <f t="shared" si="29"/>
        <v>0</v>
      </c>
    </row>
    <row r="27" spans="1:40" x14ac:dyDescent="0.25">
      <c r="A27" s="17">
        <v>0.22</v>
      </c>
      <c r="B27" s="10"/>
      <c r="C27" s="10"/>
      <c r="E27" s="11">
        <f t="shared" si="30"/>
        <v>0</v>
      </c>
      <c r="F27" s="11">
        <f t="shared" si="28"/>
        <v>0</v>
      </c>
      <c r="G27" s="11">
        <f t="shared" si="28"/>
        <v>0</v>
      </c>
      <c r="H27" s="11">
        <f t="shared" si="28"/>
        <v>0</v>
      </c>
      <c r="I27" s="11">
        <f t="shared" si="28"/>
        <v>0</v>
      </c>
      <c r="J27" s="11">
        <f t="shared" si="28"/>
        <v>0</v>
      </c>
      <c r="K27" s="11">
        <f t="shared" si="28"/>
        <v>0</v>
      </c>
      <c r="L27" s="11">
        <f t="shared" si="28"/>
        <v>0</v>
      </c>
      <c r="M27" s="11">
        <f t="shared" si="28"/>
        <v>0</v>
      </c>
      <c r="N27" s="11">
        <f t="shared" si="28"/>
        <v>0</v>
      </c>
      <c r="O27" s="11">
        <f t="shared" si="28"/>
        <v>0</v>
      </c>
      <c r="P27" s="11">
        <f t="shared" si="28"/>
        <v>0</v>
      </c>
      <c r="Q27" s="11">
        <f t="shared" si="28"/>
        <v>0</v>
      </c>
      <c r="R27" s="11">
        <f t="shared" si="28"/>
        <v>0</v>
      </c>
      <c r="S27" s="11">
        <f t="shared" si="28"/>
        <v>0</v>
      </c>
      <c r="T27" s="11">
        <f t="shared" si="28"/>
        <v>0</v>
      </c>
      <c r="U27" s="11">
        <f t="shared" si="28"/>
        <v>0</v>
      </c>
      <c r="V27" s="11">
        <f t="shared" si="28"/>
        <v>0</v>
      </c>
      <c r="W27" s="11">
        <f t="shared" si="28"/>
        <v>0</v>
      </c>
      <c r="X27" s="11">
        <f t="shared" si="28"/>
        <v>0</v>
      </c>
      <c r="Y27" s="11">
        <f t="shared" si="28"/>
        <v>0</v>
      </c>
      <c r="Z27" s="11">
        <f t="shared" si="28"/>
        <v>0</v>
      </c>
      <c r="AA27" s="11">
        <f t="shared" si="28"/>
        <v>0</v>
      </c>
      <c r="AB27" s="11">
        <f t="shared" si="28"/>
        <v>0</v>
      </c>
      <c r="AC27" s="11">
        <f t="shared" si="29"/>
        <v>0</v>
      </c>
      <c r="AD27" s="11">
        <f t="shared" si="29"/>
        <v>0</v>
      </c>
      <c r="AE27" s="11">
        <f t="shared" si="29"/>
        <v>0</v>
      </c>
      <c r="AF27" s="11">
        <f t="shared" si="29"/>
        <v>0</v>
      </c>
      <c r="AG27" s="11">
        <f t="shared" si="29"/>
        <v>0</v>
      </c>
      <c r="AH27" s="11">
        <f t="shared" si="29"/>
        <v>0</v>
      </c>
      <c r="AI27" s="11">
        <f t="shared" si="29"/>
        <v>0</v>
      </c>
      <c r="AJ27" s="11">
        <f t="shared" si="29"/>
        <v>0</v>
      </c>
      <c r="AK27" s="11">
        <f t="shared" si="29"/>
        <v>0</v>
      </c>
      <c r="AL27" s="11">
        <f t="shared" si="29"/>
        <v>0</v>
      </c>
      <c r="AM27" s="11">
        <f t="shared" si="29"/>
        <v>0</v>
      </c>
      <c r="AN27" s="11">
        <f t="shared" si="29"/>
        <v>0</v>
      </c>
    </row>
    <row r="28" spans="1:40" x14ac:dyDescent="0.25">
      <c r="A28" s="17">
        <v>0.22</v>
      </c>
      <c r="B28" s="10"/>
      <c r="C28" s="10"/>
      <c r="E28" s="11">
        <f t="shared" si="30"/>
        <v>0</v>
      </c>
      <c r="F28" s="11">
        <f t="shared" si="28"/>
        <v>0</v>
      </c>
      <c r="G28" s="11">
        <f t="shared" si="28"/>
        <v>0</v>
      </c>
      <c r="H28" s="11">
        <f t="shared" si="28"/>
        <v>0</v>
      </c>
      <c r="I28" s="11">
        <f t="shared" si="28"/>
        <v>0</v>
      </c>
      <c r="J28" s="11">
        <f t="shared" si="28"/>
        <v>0</v>
      </c>
      <c r="K28" s="11">
        <f t="shared" si="28"/>
        <v>0</v>
      </c>
      <c r="L28" s="11">
        <f t="shared" si="28"/>
        <v>0</v>
      </c>
      <c r="M28" s="11">
        <f t="shared" si="28"/>
        <v>0</v>
      </c>
      <c r="N28" s="11">
        <f t="shared" si="28"/>
        <v>0</v>
      </c>
      <c r="O28" s="11">
        <f t="shared" si="28"/>
        <v>0</v>
      </c>
      <c r="P28" s="11">
        <f t="shared" si="28"/>
        <v>0</v>
      </c>
      <c r="Q28" s="11">
        <f t="shared" si="28"/>
        <v>0</v>
      </c>
      <c r="R28" s="11">
        <f t="shared" si="28"/>
        <v>0</v>
      </c>
      <c r="S28" s="11">
        <f t="shared" si="28"/>
        <v>0</v>
      </c>
      <c r="T28" s="11">
        <f t="shared" si="28"/>
        <v>0</v>
      </c>
      <c r="U28" s="11">
        <f t="shared" si="28"/>
        <v>0</v>
      </c>
      <c r="V28" s="11">
        <f t="shared" si="28"/>
        <v>0</v>
      </c>
      <c r="W28" s="11">
        <f t="shared" si="28"/>
        <v>0</v>
      </c>
      <c r="X28" s="11">
        <f t="shared" si="28"/>
        <v>0</v>
      </c>
      <c r="Y28" s="11">
        <f t="shared" si="28"/>
        <v>0</v>
      </c>
      <c r="Z28" s="11">
        <f t="shared" si="28"/>
        <v>0</v>
      </c>
      <c r="AA28" s="11">
        <f t="shared" si="28"/>
        <v>0</v>
      </c>
      <c r="AB28" s="11">
        <f t="shared" si="28"/>
        <v>0</v>
      </c>
      <c r="AC28" s="11">
        <f t="shared" si="29"/>
        <v>0</v>
      </c>
      <c r="AD28" s="11">
        <f t="shared" si="29"/>
        <v>0</v>
      </c>
      <c r="AE28" s="11">
        <f t="shared" si="29"/>
        <v>0</v>
      </c>
      <c r="AF28" s="11">
        <f t="shared" si="29"/>
        <v>0</v>
      </c>
      <c r="AG28" s="11">
        <f t="shared" si="29"/>
        <v>0</v>
      </c>
      <c r="AH28" s="11">
        <f t="shared" si="29"/>
        <v>0</v>
      </c>
      <c r="AI28" s="11">
        <f t="shared" si="29"/>
        <v>0</v>
      </c>
      <c r="AJ28" s="11">
        <f t="shared" si="29"/>
        <v>0</v>
      </c>
      <c r="AK28" s="11">
        <f t="shared" si="29"/>
        <v>0</v>
      </c>
      <c r="AL28" s="11">
        <f t="shared" si="29"/>
        <v>0</v>
      </c>
      <c r="AM28" s="11">
        <f t="shared" si="29"/>
        <v>0</v>
      </c>
      <c r="AN28" s="11">
        <f t="shared" si="29"/>
        <v>0</v>
      </c>
    </row>
    <row r="29" spans="1:40" x14ac:dyDescent="0.25">
      <c r="A29" s="17">
        <v>0.22</v>
      </c>
      <c r="B29" s="10"/>
      <c r="C29" s="10"/>
      <c r="E29" s="11">
        <f t="shared" si="30"/>
        <v>0</v>
      </c>
      <c r="F29" s="11">
        <f t="shared" si="28"/>
        <v>0</v>
      </c>
      <c r="G29" s="11">
        <f t="shared" si="28"/>
        <v>0</v>
      </c>
      <c r="H29" s="11">
        <f t="shared" si="28"/>
        <v>0</v>
      </c>
      <c r="I29" s="11">
        <f t="shared" si="28"/>
        <v>0</v>
      </c>
      <c r="J29" s="11">
        <f t="shared" si="28"/>
        <v>0</v>
      </c>
      <c r="K29" s="11">
        <f t="shared" si="28"/>
        <v>0</v>
      </c>
      <c r="L29" s="11">
        <f t="shared" si="28"/>
        <v>0</v>
      </c>
      <c r="M29" s="11">
        <f t="shared" si="28"/>
        <v>0</v>
      </c>
      <c r="N29" s="11">
        <f t="shared" si="28"/>
        <v>0</v>
      </c>
      <c r="O29" s="11">
        <f t="shared" si="28"/>
        <v>0</v>
      </c>
      <c r="P29" s="11">
        <f t="shared" si="28"/>
        <v>0</v>
      </c>
      <c r="Q29" s="11">
        <f t="shared" si="28"/>
        <v>0</v>
      </c>
      <c r="R29" s="11">
        <f t="shared" si="28"/>
        <v>0</v>
      </c>
      <c r="S29" s="11">
        <f t="shared" si="28"/>
        <v>0</v>
      </c>
      <c r="T29" s="11">
        <f t="shared" si="28"/>
        <v>0</v>
      </c>
      <c r="U29" s="11">
        <f t="shared" si="28"/>
        <v>0</v>
      </c>
      <c r="V29" s="11">
        <f t="shared" si="28"/>
        <v>0</v>
      </c>
      <c r="W29" s="11">
        <f t="shared" si="28"/>
        <v>0</v>
      </c>
      <c r="X29" s="11">
        <f t="shared" si="28"/>
        <v>0</v>
      </c>
      <c r="Y29" s="11">
        <f t="shared" si="28"/>
        <v>0</v>
      </c>
      <c r="Z29" s="11">
        <f t="shared" si="28"/>
        <v>0</v>
      </c>
      <c r="AA29" s="11">
        <f t="shared" si="28"/>
        <v>0</v>
      </c>
      <c r="AB29" s="11">
        <f t="shared" si="28"/>
        <v>0</v>
      </c>
      <c r="AC29" s="11">
        <f t="shared" si="29"/>
        <v>0</v>
      </c>
      <c r="AD29" s="11">
        <f t="shared" si="29"/>
        <v>0</v>
      </c>
      <c r="AE29" s="11">
        <f t="shared" si="29"/>
        <v>0</v>
      </c>
      <c r="AF29" s="11">
        <f t="shared" si="29"/>
        <v>0</v>
      </c>
      <c r="AG29" s="11">
        <f t="shared" si="29"/>
        <v>0</v>
      </c>
      <c r="AH29" s="11">
        <f t="shared" si="29"/>
        <v>0</v>
      </c>
      <c r="AI29" s="11">
        <f t="shared" si="29"/>
        <v>0</v>
      </c>
      <c r="AJ29" s="11">
        <f t="shared" si="29"/>
        <v>0</v>
      </c>
      <c r="AK29" s="11">
        <f t="shared" si="29"/>
        <v>0</v>
      </c>
      <c r="AL29" s="11">
        <f t="shared" si="29"/>
        <v>0</v>
      </c>
      <c r="AM29" s="11">
        <f t="shared" si="29"/>
        <v>0</v>
      </c>
      <c r="AN29" s="11">
        <f t="shared" si="29"/>
        <v>0</v>
      </c>
    </row>
    <row r="30" spans="1:40" x14ac:dyDescent="0.25">
      <c r="A30" s="17">
        <v>0.22</v>
      </c>
      <c r="B30" s="10"/>
      <c r="C30" s="10"/>
      <c r="E30" s="11">
        <f t="shared" si="30"/>
        <v>0</v>
      </c>
      <c r="F30" s="11">
        <f t="shared" si="28"/>
        <v>0</v>
      </c>
      <c r="G30" s="11">
        <f t="shared" si="28"/>
        <v>0</v>
      </c>
      <c r="H30" s="11">
        <f t="shared" si="28"/>
        <v>0</v>
      </c>
      <c r="I30" s="11">
        <f t="shared" si="28"/>
        <v>0</v>
      </c>
      <c r="J30" s="11">
        <f t="shared" si="28"/>
        <v>0</v>
      </c>
      <c r="K30" s="11">
        <f t="shared" si="28"/>
        <v>0</v>
      </c>
      <c r="L30" s="11">
        <f t="shared" si="28"/>
        <v>0</v>
      </c>
      <c r="M30" s="11">
        <f t="shared" si="28"/>
        <v>0</v>
      </c>
      <c r="N30" s="11">
        <f t="shared" si="28"/>
        <v>0</v>
      </c>
      <c r="O30" s="11">
        <f t="shared" si="28"/>
        <v>0</v>
      </c>
      <c r="P30" s="11">
        <f t="shared" si="28"/>
        <v>0</v>
      </c>
      <c r="Q30" s="11">
        <f t="shared" si="28"/>
        <v>0</v>
      </c>
      <c r="R30" s="11">
        <f t="shared" si="28"/>
        <v>0</v>
      </c>
      <c r="S30" s="11">
        <f t="shared" si="28"/>
        <v>0</v>
      </c>
      <c r="T30" s="11">
        <f t="shared" si="28"/>
        <v>0</v>
      </c>
      <c r="U30" s="11">
        <f t="shared" si="28"/>
        <v>0</v>
      </c>
      <c r="V30" s="11">
        <f t="shared" si="28"/>
        <v>0</v>
      </c>
      <c r="W30" s="11">
        <f t="shared" si="28"/>
        <v>0</v>
      </c>
      <c r="X30" s="11">
        <f t="shared" si="28"/>
        <v>0</v>
      </c>
      <c r="Y30" s="11">
        <f t="shared" si="28"/>
        <v>0</v>
      </c>
      <c r="Z30" s="11">
        <f t="shared" si="28"/>
        <v>0</v>
      </c>
      <c r="AA30" s="11">
        <f t="shared" si="28"/>
        <v>0</v>
      </c>
      <c r="AB30" s="11">
        <f t="shared" si="28"/>
        <v>0</v>
      </c>
      <c r="AC30" s="11">
        <f t="shared" si="29"/>
        <v>0</v>
      </c>
      <c r="AD30" s="11">
        <f t="shared" si="29"/>
        <v>0</v>
      </c>
      <c r="AE30" s="11">
        <f t="shared" si="29"/>
        <v>0</v>
      </c>
      <c r="AF30" s="11">
        <f t="shared" si="29"/>
        <v>0</v>
      </c>
      <c r="AG30" s="11">
        <f t="shared" si="29"/>
        <v>0</v>
      </c>
      <c r="AH30" s="11">
        <f t="shared" si="29"/>
        <v>0</v>
      </c>
      <c r="AI30" s="11">
        <f t="shared" si="29"/>
        <v>0</v>
      </c>
      <c r="AJ30" s="11">
        <f t="shared" si="29"/>
        <v>0</v>
      </c>
      <c r="AK30" s="11">
        <f t="shared" si="29"/>
        <v>0</v>
      </c>
      <c r="AL30" s="11">
        <f t="shared" si="29"/>
        <v>0</v>
      </c>
      <c r="AM30" s="11">
        <f t="shared" si="29"/>
        <v>0</v>
      </c>
      <c r="AN30" s="11">
        <f t="shared" si="29"/>
        <v>0</v>
      </c>
    </row>
    <row r="31" spans="1:40" x14ac:dyDescent="0.25">
      <c r="A31" s="17">
        <v>0.22</v>
      </c>
      <c r="B31" s="10"/>
      <c r="C31" s="10"/>
      <c r="E31" s="11">
        <f t="shared" si="30"/>
        <v>0</v>
      </c>
      <c r="F31" s="11">
        <f t="shared" si="28"/>
        <v>0</v>
      </c>
      <c r="G31" s="11">
        <f t="shared" si="28"/>
        <v>0</v>
      </c>
      <c r="H31" s="11">
        <f t="shared" si="28"/>
        <v>0</v>
      </c>
      <c r="I31" s="11">
        <f t="shared" si="28"/>
        <v>0</v>
      </c>
      <c r="J31" s="11">
        <f t="shared" si="28"/>
        <v>0</v>
      </c>
      <c r="K31" s="11">
        <f t="shared" si="28"/>
        <v>0</v>
      </c>
      <c r="L31" s="11">
        <f t="shared" si="28"/>
        <v>0</v>
      </c>
      <c r="M31" s="11">
        <f t="shared" si="28"/>
        <v>0</v>
      </c>
      <c r="N31" s="11">
        <f t="shared" si="28"/>
        <v>0</v>
      </c>
      <c r="O31" s="11">
        <f t="shared" si="28"/>
        <v>0</v>
      </c>
      <c r="P31" s="11">
        <f t="shared" si="28"/>
        <v>0</v>
      </c>
      <c r="Q31" s="11">
        <f t="shared" si="28"/>
        <v>0</v>
      </c>
      <c r="R31" s="11">
        <f t="shared" si="28"/>
        <v>0</v>
      </c>
      <c r="S31" s="11">
        <f t="shared" si="28"/>
        <v>0</v>
      </c>
      <c r="T31" s="11">
        <f t="shared" si="28"/>
        <v>0</v>
      </c>
      <c r="U31" s="11">
        <f t="shared" si="28"/>
        <v>0</v>
      </c>
      <c r="V31" s="11">
        <f t="shared" si="28"/>
        <v>0</v>
      </c>
      <c r="W31" s="11">
        <f t="shared" si="28"/>
        <v>0</v>
      </c>
      <c r="X31" s="11">
        <f t="shared" si="28"/>
        <v>0</v>
      </c>
      <c r="Y31" s="11">
        <f t="shared" si="28"/>
        <v>0</v>
      </c>
      <c r="Z31" s="11">
        <f t="shared" si="28"/>
        <v>0</v>
      </c>
      <c r="AA31" s="11">
        <f t="shared" si="28"/>
        <v>0</v>
      </c>
      <c r="AB31" s="11">
        <f t="shared" si="28"/>
        <v>0</v>
      </c>
      <c r="AC31" s="11">
        <f t="shared" si="29"/>
        <v>0</v>
      </c>
      <c r="AD31" s="11">
        <f t="shared" si="29"/>
        <v>0</v>
      </c>
      <c r="AE31" s="11">
        <f t="shared" si="29"/>
        <v>0</v>
      </c>
      <c r="AF31" s="11">
        <f t="shared" si="29"/>
        <v>0</v>
      </c>
      <c r="AG31" s="11">
        <f t="shared" si="29"/>
        <v>0</v>
      </c>
      <c r="AH31" s="11">
        <f t="shared" si="29"/>
        <v>0</v>
      </c>
      <c r="AI31" s="11">
        <f t="shared" si="29"/>
        <v>0</v>
      </c>
      <c r="AJ31" s="11">
        <f t="shared" si="29"/>
        <v>0</v>
      </c>
      <c r="AK31" s="11">
        <f t="shared" si="29"/>
        <v>0</v>
      </c>
      <c r="AL31" s="11">
        <f t="shared" si="29"/>
        <v>0</v>
      </c>
      <c r="AM31" s="11">
        <f t="shared" si="29"/>
        <v>0</v>
      </c>
      <c r="AN31" s="11">
        <f t="shared" si="29"/>
        <v>0</v>
      </c>
    </row>
    <row r="32" spans="1:40" x14ac:dyDescent="0.25">
      <c r="A32" s="17">
        <v>0.22</v>
      </c>
      <c r="B32" s="10"/>
      <c r="C32" s="10"/>
      <c r="E32" s="11">
        <f t="shared" si="30"/>
        <v>0</v>
      </c>
      <c r="F32" s="11">
        <f t="shared" si="28"/>
        <v>0</v>
      </c>
      <c r="G32" s="11">
        <f t="shared" si="28"/>
        <v>0</v>
      </c>
      <c r="H32" s="11">
        <f t="shared" si="28"/>
        <v>0</v>
      </c>
      <c r="I32" s="11">
        <f t="shared" si="28"/>
        <v>0</v>
      </c>
      <c r="J32" s="11">
        <f t="shared" si="28"/>
        <v>0</v>
      </c>
      <c r="K32" s="11">
        <f t="shared" si="28"/>
        <v>0</v>
      </c>
      <c r="L32" s="11">
        <f t="shared" si="28"/>
        <v>0</v>
      </c>
      <c r="M32" s="11">
        <f t="shared" si="28"/>
        <v>0</v>
      </c>
      <c r="N32" s="11">
        <f t="shared" si="28"/>
        <v>0</v>
      </c>
      <c r="O32" s="11">
        <f t="shared" si="28"/>
        <v>0</v>
      </c>
      <c r="P32" s="11">
        <f t="shared" si="28"/>
        <v>0</v>
      </c>
      <c r="Q32" s="11">
        <f t="shared" si="28"/>
        <v>0</v>
      </c>
      <c r="R32" s="11">
        <f t="shared" si="28"/>
        <v>0</v>
      </c>
      <c r="S32" s="11">
        <f t="shared" si="28"/>
        <v>0</v>
      </c>
      <c r="T32" s="11">
        <f t="shared" si="28"/>
        <v>0</v>
      </c>
      <c r="U32" s="11">
        <f t="shared" si="28"/>
        <v>0</v>
      </c>
      <c r="V32" s="11">
        <f t="shared" si="28"/>
        <v>0</v>
      </c>
      <c r="W32" s="11">
        <f t="shared" si="28"/>
        <v>0</v>
      </c>
      <c r="X32" s="11">
        <f t="shared" si="28"/>
        <v>0</v>
      </c>
      <c r="Y32" s="11">
        <f t="shared" si="28"/>
        <v>0</v>
      </c>
      <c r="Z32" s="11">
        <f t="shared" si="28"/>
        <v>0</v>
      </c>
      <c r="AA32" s="11">
        <f t="shared" si="28"/>
        <v>0</v>
      </c>
      <c r="AB32" s="11">
        <f t="shared" si="28"/>
        <v>0</v>
      </c>
      <c r="AC32" s="11">
        <f t="shared" si="29"/>
        <v>0</v>
      </c>
      <c r="AD32" s="11">
        <f t="shared" si="29"/>
        <v>0</v>
      </c>
      <c r="AE32" s="11">
        <f t="shared" si="29"/>
        <v>0</v>
      </c>
      <c r="AF32" s="11">
        <f t="shared" si="29"/>
        <v>0</v>
      </c>
      <c r="AG32" s="11">
        <f t="shared" si="29"/>
        <v>0</v>
      </c>
      <c r="AH32" s="11">
        <f t="shared" si="29"/>
        <v>0</v>
      </c>
      <c r="AI32" s="11">
        <f t="shared" si="29"/>
        <v>0</v>
      </c>
      <c r="AJ32" s="11">
        <f t="shared" si="29"/>
        <v>0</v>
      </c>
      <c r="AK32" s="11">
        <f t="shared" si="29"/>
        <v>0</v>
      </c>
      <c r="AL32" s="11">
        <f t="shared" si="29"/>
        <v>0</v>
      </c>
      <c r="AM32" s="11">
        <f t="shared" si="29"/>
        <v>0</v>
      </c>
      <c r="AN32" s="11">
        <f t="shared" si="29"/>
        <v>0</v>
      </c>
    </row>
    <row r="33" spans="1:40" x14ac:dyDescent="0.25">
      <c r="A33" s="17">
        <v>0.22</v>
      </c>
      <c r="B33" s="10"/>
      <c r="C33" s="10"/>
      <c r="E33" s="11">
        <f t="shared" si="30"/>
        <v>0</v>
      </c>
      <c r="F33" s="11">
        <f t="shared" si="28"/>
        <v>0</v>
      </c>
      <c r="G33" s="11">
        <f t="shared" si="28"/>
        <v>0</v>
      </c>
      <c r="H33" s="11">
        <f t="shared" si="28"/>
        <v>0</v>
      </c>
      <c r="I33" s="11">
        <f t="shared" si="28"/>
        <v>0</v>
      </c>
      <c r="J33" s="11">
        <f t="shared" si="28"/>
        <v>0</v>
      </c>
      <c r="K33" s="11">
        <f t="shared" si="28"/>
        <v>0</v>
      </c>
      <c r="L33" s="11">
        <f t="shared" si="28"/>
        <v>0</v>
      </c>
      <c r="M33" s="11">
        <f t="shared" si="28"/>
        <v>0</v>
      </c>
      <c r="N33" s="11">
        <f t="shared" si="28"/>
        <v>0</v>
      </c>
      <c r="O33" s="11">
        <f t="shared" si="28"/>
        <v>0</v>
      </c>
      <c r="P33" s="11">
        <f t="shared" si="28"/>
        <v>0</v>
      </c>
      <c r="Q33" s="11">
        <f t="shared" si="28"/>
        <v>0</v>
      </c>
      <c r="R33" s="11">
        <f t="shared" si="28"/>
        <v>0</v>
      </c>
      <c r="S33" s="11">
        <f t="shared" si="28"/>
        <v>0</v>
      </c>
      <c r="T33" s="11">
        <f t="shared" si="28"/>
        <v>0</v>
      </c>
      <c r="U33" s="11">
        <f t="shared" si="28"/>
        <v>0</v>
      </c>
      <c r="V33" s="11">
        <f t="shared" si="28"/>
        <v>0</v>
      </c>
      <c r="W33" s="11">
        <f t="shared" si="28"/>
        <v>0</v>
      </c>
      <c r="X33" s="11">
        <f t="shared" si="28"/>
        <v>0</v>
      </c>
      <c r="Y33" s="11">
        <f t="shared" si="28"/>
        <v>0</v>
      </c>
      <c r="Z33" s="11">
        <f t="shared" si="28"/>
        <v>0</v>
      </c>
      <c r="AA33" s="11">
        <f t="shared" si="28"/>
        <v>0</v>
      </c>
      <c r="AB33" s="11">
        <f t="shared" si="28"/>
        <v>0</v>
      </c>
      <c r="AC33" s="11">
        <f t="shared" si="29"/>
        <v>0</v>
      </c>
      <c r="AD33" s="11">
        <f t="shared" si="29"/>
        <v>0</v>
      </c>
      <c r="AE33" s="11">
        <f t="shared" si="29"/>
        <v>0</v>
      </c>
      <c r="AF33" s="11">
        <f t="shared" si="29"/>
        <v>0</v>
      </c>
      <c r="AG33" s="11">
        <f t="shared" si="29"/>
        <v>0</v>
      </c>
      <c r="AH33" s="11">
        <f t="shared" si="29"/>
        <v>0</v>
      </c>
      <c r="AI33" s="11">
        <f t="shared" si="29"/>
        <v>0</v>
      </c>
      <c r="AJ33" s="11">
        <f t="shared" si="29"/>
        <v>0</v>
      </c>
      <c r="AK33" s="11">
        <f t="shared" si="29"/>
        <v>0</v>
      </c>
      <c r="AL33" s="11">
        <f t="shared" si="29"/>
        <v>0</v>
      </c>
      <c r="AM33" s="11">
        <f t="shared" si="29"/>
        <v>0</v>
      </c>
      <c r="AN33" s="11">
        <f t="shared" si="29"/>
        <v>0</v>
      </c>
    </row>
    <row r="34" spans="1:40" x14ac:dyDescent="0.25">
      <c r="A34" s="17">
        <v>0.22</v>
      </c>
      <c r="B34" s="10"/>
      <c r="C34" s="10"/>
      <c r="E34" s="11">
        <f t="shared" si="30"/>
        <v>0</v>
      </c>
      <c r="F34" s="11">
        <f t="shared" si="28"/>
        <v>0</v>
      </c>
      <c r="G34" s="11">
        <f t="shared" si="28"/>
        <v>0</v>
      </c>
      <c r="H34" s="11">
        <f t="shared" si="28"/>
        <v>0</v>
      </c>
      <c r="I34" s="11">
        <f t="shared" si="28"/>
        <v>0</v>
      </c>
      <c r="J34" s="11">
        <f t="shared" si="28"/>
        <v>0</v>
      </c>
      <c r="K34" s="11">
        <f t="shared" si="28"/>
        <v>0</v>
      </c>
      <c r="L34" s="11">
        <f t="shared" si="28"/>
        <v>0</v>
      </c>
      <c r="M34" s="11">
        <f t="shared" si="28"/>
        <v>0</v>
      </c>
      <c r="N34" s="11">
        <f t="shared" si="28"/>
        <v>0</v>
      </c>
      <c r="O34" s="11">
        <f t="shared" si="28"/>
        <v>0</v>
      </c>
      <c r="P34" s="11">
        <f t="shared" si="28"/>
        <v>0</v>
      </c>
      <c r="Q34" s="11">
        <f t="shared" si="28"/>
        <v>0</v>
      </c>
      <c r="R34" s="11">
        <f t="shared" si="28"/>
        <v>0</v>
      </c>
      <c r="S34" s="11">
        <f t="shared" si="28"/>
        <v>0</v>
      </c>
      <c r="T34" s="11">
        <f t="shared" si="28"/>
        <v>0</v>
      </c>
      <c r="U34" s="11">
        <f t="shared" si="28"/>
        <v>0</v>
      </c>
      <c r="V34" s="11">
        <f t="shared" si="28"/>
        <v>0</v>
      </c>
      <c r="W34" s="11">
        <f t="shared" ref="F34:AB37" si="31">W15*$A34</f>
        <v>0</v>
      </c>
      <c r="X34" s="11">
        <f t="shared" si="31"/>
        <v>0</v>
      </c>
      <c r="Y34" s="11">
        <f t="shared" si="31"/>
        <v>0</v>
      </c>
      <c r="Z34" s="11">
        <f t="shared" si="31"/>
        <v>0</v>
      </c>
      <c r="AA34" s="11">
        <f t="shared" si="31"/>
        <v>0</v>
      </c>
      <c r="AB34" s="11">
        <f t="shared" si="31"/>
        <v>0</v>
      </c>
      <c r="AC34" s="11">
        <f t="shared" ref="AC34:AN34" si="32">AC15*$A34</f>
        <v>0</v>
      </c>
      <c r="AD34" s="11">
        <f t="shared" si="32"/>
        <v>0</v>
      </c>
      <c r="AE34" s="11">
        <f t="shared" si="32"/>
        <v>0</v>
      </c>
      <c r="AF34" s="11">
        <f t="shared" si="32"/>
        <v>0</v>
      </c>
      <c r="AG34" s="11">
        <f t="shared" si="32"/>
        <v>0</v>
      </c>
      <c r="AH34" s="11">
        <f t="shared" si="32"/>
        <v>0</v>
      </c>
      <c r="AI34" s="11">
        <f t="shared" si="32"/>
        <v>0</v>
      </c>
      <c r="AJ34" s="11">
        <f t="shared" si="32"/>
        <v>0</v>
      </c>
      <c r="AK34" s="11">
        <f t="shared" si="32"/>
        <v>0</v>
      </c>
      <c r="AL34" s="11">
        <f t="shared" si="32"/>
        <v>0</v>
      </c>
      <c r="AM34" s="11">
        <f t="shared" si="32"/>
        <v>0</v>
      </c>
      <c r="AN34" s="11">
        <f t="shared" si="32"/>
        <v>0</v>
      </c>
    </row>
    <row r="35" spans="1:40" x14ac:dyDescent="0.25">
      <c r="A35" s="17">
        <v>0.22</v>
      </c>
      <c r="B35" s="10"/>
      <c r="C35" s="10"/>
      <c r="E35" s="11">
        <f t="shared" si="30"/>
        <v>0</v>
      </c>
      <c r="F35" s="11">
        <f t="shared" si="31"/>
        <v>0</v>
      </c>
      <c r="G35" s="11">
        <f t="shared" si="31"/>
        <v>0</v>
      </c>
      <c r="H35" s="11">
        <f t="shared" si="31"/>
        <v>0</v>
      </c>
      <c r="I35" s="11">
        <f t="shared" si="31"/>
        <v>0</v>
      </c>
      <c r="J35" s="11">
        <f t="shared" si="31"/>
        <v>0</v>
      </c>
      <c r="K35" s="11">
        <f t="shared" si="31"/>
        <v>0</v>
      </c>
      <c r="L35" s="11">
        <f t="shared" si="31"/>
        <v>0</v>
      </c>
      <c r="M35" s="11">
        <f t="shared" si="31"/>
        <v>0</v>
      </c>
      <c r="N35" s="11">
        <f t="shared" si="31"/>
        <v>0</v>
      </c>
      <c r="O35" s="11">
        <f t="shared" si="31"/>
        <v>0</v>
      </c>
      <c r="P35" s="11">
        <f t="shared" si="31"/>
        <v>0</v>
      </c>
      <c r="Q35" s="11">
        <f t="shared" si="31"/>
        <v>0</v>
      </c>
      <c r="R35" s="11">
        <f t="shared" si="31"/>
        <v>0</v>
      </c>
      <c r="S35" s="11">
        <f t="shared" si="31"/>
        <v>0</v>
      </c>
      <c r="T35" s="11">
        <f t="shared" si="31"/>
        <v>0</v>
      </c>
      <c r="U35" s="11">
        <f t="shared" si="31"/>
        <v>0</v>
      </c>
      <c r="V35" s="11">
        <f t="shared" si="31"/>
        <v>0</v>
      </c>
      <c r="W35" s="11">
        <f t="shared" si="31"/>
        <v>0</v>
      </c>
      <c r="X35" s="11">
        <f t="shared" si="31"/>
        <v>0</v>
      </c>
      <c r="Y35" s="11">
        <f t="shared" si="31"/>
        <v>0</v>
      </c>
      <c r="Z35" s="11">
        <f t="shared" si="31"/>
        <v>0</v>
      </c>
      <c r="AA35" s="11">
        <f t="shared" si="31"/>
        <v>0</v>
      </c>
      <c r="AB35" s="11">
        <f t="shared" si="31"/>
        <v>0</v>
      </c>
      <c r="AC35" s="11">
        <f t="shared" ref="AC35:AN35" si="33">AC16*$A35</f>
        <v>0</v>
      </c>
      <c r="AD35" s="11">
        <f t="shared" si="33"/>
        <v>0</v>
      </c>
      <c r="AE35" s="11">
        <f t="shared" si="33"/>
        <v>0</v>
      </c>
      <c r="AF35" s="11">
        <f t="shared" si="33"/>
        <v>0</v>
      </c>
      <c r="AG35" s="11">
        <f t="shared" si="33"/>
        <v>0</v>
      </c>
      <c r="AH35" s="11">
        <f t="shared" si="33"/>
        <v>0</v>
      </c>
      <c r="AI35" s="11">
        <f t="shared" si="33"/>
        <v>0</v>
      </c>
      <c r="AJ35" s="11">
        <f t="shared" si="33"/>
        <v>0</v>
      </c>
      <c r="AK35" s="11">
        <f t="shared" si="33"/>
        <v>0</v>
      </c>
      <c r="AL35" s="11">
        <f t="shared" si="33"/>
        <v>0</v>
      </c>
      <c r="AM35" s="11">
        <f t="shared" si="33"/>
        <v>0</v>
      </c>
      <c r="AN35" s="11">
        <f t="shared" si="33"/>
        <v>0</v>
      </c>
    </row>
    <row r="36" spans="1:40" x14ac:dyDescent="0.25">
      <c r="A36" s="17">
        <v>0.22</v>
      </c>
      <c r="B36" s="10"/>
      <c r="C36" s="10"/>
      <c r="E36" s="11">
        <f t="shared" si="30"/>
        <v>0</v>
      </c>
      <c r="F36" s="11">
        <f t="shared" si="31"/>
        <v>0</v>
      </c>
      <c r="G36" s="11">
        <f t="shared" si="31"/>
        <v>0</v>
      </c>
      <c r="H36" s="11">
        <f t="shared" si="31"/>
        <v>0</v>
      </c>
      <c r="I36" s="11">
        <f t="shared" si="31"/>
        <v>0</v>
      </c>
      <c r="J36" s="11">
        <f t="shared" si="31"/>
        <v>0</v>
      </c>
      <c r="K36" s="11">
        <f t="shared" si="31"/>
        <v>0</v>
      </c>
      <c r="L36" s="11">
        <f t="shared" si="31"/>
        <v>0</v>
      </c>
      <c r="M36" s="11">
        <f t="shared" si="31"/>
        <v>0</v>
      </c>
      <c r="N36" s="11">
        <f t="shared" si="31"/>
        <v>0</v>
      </c>
      <c r="O36" s="11">
        <f t="shared" si="31"/>
        <v>0</v>
      </c>
      <c r="P36" s="11">
        <f t="shared" si="31"/>
        <v>0</v>
      </c>
      <c r="Q36" s="11">
        <f t="shared" si="31"/>
        <v>0</v>
      </c>
      <c r="R36" s="11">
        <f t="shared" si="31"/>
        <v>0</v>
      </c>
      <c r="S36" s="11">
        <f t="shared" si="31"/>
        <v>0</v>
      </c>
      <c r="T36" s="11">
        <f t="shared" si="31"/>
        <v>0</v>
      </c>
      <c r="U36" s="11">
        <f t="shared" si="31"/>
        <v>0</v>
      </c>
      <c r="V36" s="11">
        <f t="shared" si="31"/>
        <v>0</v>
      </c>
      <c r="W36" s="11">
        <f t="shared" si="31"/>
        <v>0</v>
      </c>
      <c r="X36" s="11">
        <f t="shared" si="31"/>
        <v>0</v>
      </c>
      <c r="Y36" s="11">
        <f t="shared" si="31"/>
        <v>0</v>
      </c>
      <c r="Z36" s="11">
        <f t="shared" si="31"/>
        <v>0</v>
      </c>
      <c r="AA36" s="11">
        <f t="shared" si="31"/>
        <v>0</v>
      </c>
      <c r="AB36" s="11">
        <f t="shared" si="31"/>
        <v>0</v>
      </c>
      <c r="AC36" s="11">
        <f t="shared" ref="AC36:AN36" si="34">AC17*$A36</f>
        <v>0</v>
      </c>
      <c r="AD36" s="11">
        <f t="shared" si="34"/>
        <v>0</v>
      </c>
      <c r="AE36" s="11">
        <f t="shared" si="34"/>
        <v>0</v>
      </c>
      <c r="AF36" s="11">
        <f t="shared" si="34"/>
        <v>0</v>
      </c>
      <c r="AG36" s="11">
        <f t="shared" si="34"/>
        <v>0</v>
      </c>
      <c r="AH36" s="11">
        <f t="shared" si="34"/>
        <v>0</v>
      </c>
      <c r="AI36" s="11">
        <f t="shared" si="34"/>
        <v>0</v>
      </c>
      <c r="AJ36" s="11">
        <f t="shared" si="34"/>
        <v>0</v>
      </c>
      <c r="AK36" s="11">
        <f t="shared" si="34"/>
        <v>0</v>
      </c>
      <c r="AL36" s="11">
        <f t="shared" si="34"/>
        <v>0</v>
      </c>
      <c r="AM36" s="11">
        <f t="shared" si="34"/>
        <v>0</v>
      </c>
      <c r="AN36" s="11">
        <f t="shared" si="34"/>
        <v>0</v>
      </c>
    </row>
    <row r="37" spans="1:40" x14ac:dyDescent="0.25">
      <c r="A37" s="17">
        <v>0.22</v>
      </c>
      <c r="B37" s="10"/>
      <c r="C37" s="10"/>
      <c r="E37" s="11">
        <f t="shared" si="30"/>
        <v>0</v>
      </c>
      <c r="F37" s="11">
        <f t="shared" si="31"/>
        <v>0</v>
      </c>
      <c r="G37" s="11">
        <f t="shared" si="31"/>
        <v>0</v>
      </c>
      <c r="H37" s="11">
        <f t="shared" si="31"/>
        <v>0</v>
      </c>
      <c r="I37" s="11">
        <f t="shared" si="31"/>
        <v>0</v>
      </c>
      <c r="J37" s="11">
        <f t="shared" si="31"/>
        <v>0</v>
      </c>
      <c r="K37" s="11">
        <f t="shared" si="31"/>
        <v>0</v>
      </c>
      <c r="L37" s="11">
        <f t="shared" si="31"/>
        <v>0</v>
      </c>
      <c r="M37" s="11">
        <f t="shared" si="31"/>
        <v>0</v>
      </c>
      <c r="N37" s="11">
        <f t="shared" si="31"/>
        <v>0</v>
      </c>
      <c r="O37" s="11">
        <f t="shared" si="31"/>
        <v>0</v>
      </c>
      <c r="P37" s="11">
        <f t="shared" si="31"/>
        <v>0</v>
      </c>
      <c r="Q37" s="11">
        <f t="shared" si="31"/>
        <v>0</v>
      </c>
      <c r="R37" s="11">
        <f t="shared" si="31"/>
        <v>0</v>
      </c>
      <c r="S37" s="11">
        <f t="shared" si="31"/>
        <v>0</v>
      </c>
      <c r="T37" s="11">
        <f t="shared" si="31"/>
        <v>0</v>
      </c>
      <c r="U37" s="11">
        <f t="shared" si="31"/>
        <v>0</v>
      </c>
      <c r="V37" s="11">
        <f t="shared" si="31"/>
        <v>0</v>
      </c>
      <c r="W37" s="11">
        <f t="shared" si="31"/>
        <v>0</v>
      </c>
      <c r="X37" s="11">
        <f t="shared" si="31"/>
        <v>0</v>
      </c>
      <c r="Y37" s="11">
        <f t="shared" si="31"/>
        <v>0</v>
      </c>
      <c r="Z37" s="11">
        <f t="shared" si="31"/>
        <v>0</v>
      </c>
      <c r="AA37" s="11">
        <f t="shared" si="31"/>
        <v>0</v>
      </c>
      <c r="AB37" s="11">
        <f t="shared" si="31"/>
        <v>0</v>
      </c>
      <c r="AC37" s="11">
        <f t="shared" ref="AC37:AN37" si="35">AC18*$A37</f>
        <v>0</v>
      </c>
      <c r="AD37" s="11">
        <f t="shared" si="35"/>
        <v>0</v>
      </c>
      <c r="AE37" s="11">
        <f t="shared" si="35"/>
        <v>0</v>
      </c>
      <c r="AF37" s="11">
        <f t="shared" si="35"/>
        <v>0</v>
      </c>
      <c r="AG37" s="11">
        <f t="shared" si="35"/>
        <v>0</v>
      </c>
      <c r="AH37" s="11">
        <f t="shared" si="35"/>
        <v>0</v>
      </c>
      <c r="AI37" s="11">
        <f t="shared" si="35"/>
        <v>0</v>
      </c>
      <c r="AJ37" s="11">
        <f t="shared" si="35"/>
        <v>0</v>
      </c>
      <c r="AK37" s="11">
        <f t="shared" si="35"/>
        <v>0</v>
      </c>
      <c r="AL37" s="11">
        <f t="shared" si="35"/>
        <v>0</v>
      </c>
      <c r="AM37" s="11">
        <f t="shared" si="35"/>
        <v>0</v>
      </c>
      <c r="AN37" s="11">
        <f t="shared" si="35"/>
        <v>0</v>
      </c>
    </row>
    <row r="38" spans="1:40" x14ac:dyDescent="0.25">
      <c r="E38" s="13">
        <f>SUM(E23:E37)</f>
        <v>38500</v>
      </c>
      <c r="F38" s="13">
        <f t="shared" ref="F38" si="36">SUM(F23:F37)</f>
        <v>0</v>
      </c>
      <c r="G38" s="13">
        <f t="shared" ref="G38" si="37">SUM(G23:G37)</f>
        <v>0</v>
      </c>
      <c r="H38" s="13">
        <f t="shared" ref="H38" si="38">SUM(H23:H37)</f>
        <v>0</v>
      </c>
      <c r="I38" s="13">
        <f t="shared" ref="I38" si="39">SUM(I23:I37)</f>
        <v>0</v>
      </c>
      <c r="J38" s="13">
        <f t="shared" ref="J38" si="40">SUM(J23:J37)</f>
        <v>0</v>
      </c>
      <c r="K38" s="13">
        <f t="shared" ref="K38" si="41">SUM(K23:K37)</f>
        <v>0</v>
      </c>
      <c r="L38" s="13">
        <f t="shared" ref="L38" si="42">SUM(L23:L37)</f>
        <v>0</v>
      </c>
      <c r="M38" s="13">
        <f t="shared" ref="M38" si="43">SUM(M23:M37)</f>
        <v>0</v>
      </c>
      <c r="N38" s="13">
        <f t="shared" ref="N38" si="44">SUM(N23:N37)</f>
        <v>0</v>
      </c>
      <c r="O38" s="13">
        <f t="shared" ref="O38" si="45">SUM(O23:O37)</f>
        <v>0</v>
      </c>
      <c r="P38" s="13">
        <f t="shared" ref="P38" si="46">SUM(P23:P37)</f>
        <v>0</v>
      </c>
      <c r="Q38" s="13">
        <f t="shared" ref="Q38" si="47">SUM(Q23:Q37)</f>
        <v>0</v>
      </c>
      <c r="R38" s="13">
        <f t="shared" ref="R38" si="48">SUM(R23:R37)</f>
        <v>0</v>
      </c>
      <c r="S38" s="13">
        <f t="shared" ref="S38" si="49">SUM(S23:S37)</f>
        <v>0</v>
      </c>
      <c r="T38" s="13">
        <f t="shared" ref="T38" si="50">SUM(T23:T37)</f>
        <v>0</v>
      </c>
      <c r="U38" s="13">
        <f t="shared" ref="U38" si="51">SUM(U23:U37)</f>
        <v>0</v>
      </c>
      <c r="V38" s="13">
        <f t="shared" ref="V38" si="52">SUM(V23:V37)</f>
        <v>0</v>
      </c>
      <c r="W38" s="13">
        <f t="shared" ref="W38" si="53">SUM(W23:W37)</f>
        <v>0</v>
      </c>
      <c r="X38" s="13">
        <f t="shared" ref="X38" si="54">SUM(X23:X37)</f>
        <v>0</v>
      </c>
      <c r="Y38" s="13">
        <f t="shared" ref="Y38" si="55">SUM(Y23:Y37)</f>
        <v>0</v>
      </c>
      <c r="Z38" s="13">
        <f t="shared" ref="Z38" si="56">SUM(Z23:Z37)</f>
        <v>0</v>
      </c>
      <c r="AA38" s="13">
        <f t="shared" ref="AA38" si="57">SUM(AA23:AA37)</f>
        <v>0</v>
      </c>
      <c r="AB38" s="13">
        <f t="shared" ref="AB38:AN38" si="58">SUM(AB23:AB37)</f>
        <v>0</v>
      </c>
      <c r="AC38" s="13">
        <f t="shared" si="58"/>
        <v>0</v>
      </c>
      <c r="AD38" s="13">
        <f t="shared" si="58"/>
        <v>0</v>
      </c>
      <c r="AE38" s="13">
        <f t="shared" si="58"/>
        <v>0</v>
      </c>
      <c r="AF38" s="13">
        <f t="shared" si="58"/>
        <v>0</v>
      </c>
      <c r="AG38" s="13">
        <f t="shared" si="58"/>
        <v>0</v>
      </c>
      <c r="AH38" s="13">
        <f t="shared" si="58"/>
        <v>0</v>
      </c>
      <c r="AI38" s="13">
        <f t="shared" si="58"/>
        <v>0</v>
      </c>
      <c r="AJ38" s="13">
        <f t="shared" si="58"/>
        <v>0</v>
      </c>
      <c r="AK38" s="13">
        <f t="shared" si="58"/>
        <v>0</v>
      </c>
      <c r="AL38" s="13">
        <f t="shared" si="58"/>
        <v>0</v>
      </c>
      <c r="AM38" s="13">
        <f t="shared" si="58"/>
        <v>0</v>
      </c>
      <c r="AN38" s="13">
        <f t="shared" si="58"/>
        <v>0</v>
      </c>
    </row>
    <row r="41" spans="1:40" x14ac:dyDescent="0.25">
      <c r="B41" s="14" t="s">
        <v>30</v>
      </c>
      <c r="C41" s="14" t="s">
        <v>75</v>
      </c>
      <c r="E41" s="15">
        <v>43131</v>
      </c>
      <c r="F41" s="15">
        <f>EOMONTH(E41,1)</f>
        <v>43159</v>
      </c>
      <c r="G41" s="15">
        <f t="shared" ref="G41:AB41" si="59">EOMONTH(F41,1)</f>
        <v>43190</v>
      </c>
      <c r="H41" s="15">
        <f t="shared" si="59"/>
        <v>43220</v>
      </c>
      <c r="I41" s="15">
        <f t="shared" si="59"/>
        <v>43251</v>
      </c>
      <c r="J41" s="15">
        <f t="shared" si="59"/>
        <v>43281</v>
      </c>
      <c r="K41" s="15">
        <f t="shared" si="59"/>
        <v>43312</v>
      </c>
      <c r="L41" s="15">
        <f t="shared" si="59"/>
        <v>43343</v>
      </c>
      <c r="M41" s="15">
        <f t="shared" si="59"/>
        <v>43373</v>
      </c>
      <c r="N41" s="15">
        <f t="shared" si="59"/>
        <v>43404</v>
      </c>
      <c r="O41" s="15">
        <f t="shared" si="59"/>
        <v>43434</v>
      </c>
      <c r="P41" s="15">
        <f t="shared" si="59"/>
        <v>43465</v>
      </c>
      <c r="Q41" s="15">
        <f t="shared" si="59"/>
        <v>43496</v>
      </c>
      <c r="R41" s="15">
        <f t="shared" si="59"/>
        <v>43524</v>
      </c>
      <c r="S41" s="15">
        <f t="shared" si="59"/>
        <v>43555</v>
      </c>
      <c r="T41" s="15">
        <f t="shared" si="59"/>
        <v>43585</v>
      </c>
      <c r="U41" s="15">
        <f t="shared" si="59"/>
        <v>43616</v>
      </c>
      <c r="V41" s="15">
        <f t="shared" si="59"/>
        <v>43646</v>
      </c>
      <c r="W41" s="15">
        <f t="shared" si="59"/>
        <v>43677</v>
      </c>
      <c r="X41" s="15">
        <f t="shared" si="59"/>
        <v>43708</v>
      </c>
      <c r="Y41" s="15">
        <f t="shared" si="59"/>
        <v>43738</v>
      </c>
      <c r="Z41" s="15">
        <f t="shared" si="59"/>
        <v>43769</v>
      </c>
      <c r="AA41" s="15">
        <f t="shared" si="59"/>
        <v>43799</v>
      </c>
      <c r="AB41" s="15">
        <f t="shared" si="59"/>
        <v>43830</v>
      </c>
      <c r="AC41" s="15">
        <f t="shared" ref="AC41" si="60">EOMONTH(AB41,1)</f>
        <v>43861</v>
      </c>
      <c r="AD41" s="15">
        <f t="shared" ref="AD41" si="61">EOMONTH(AC41,1)</f>
        <v>43890</v>
      </c>
      <c r="AE41" s="15">
        <f t="shared" ref="AE41" si="62">EOMONTH(AD41,1)</f>
        <v>43921</v>
      </c>
      <c r="AF41" s="15">
        <f t="shared" ref="AF41" si="63">EOMONTH(AE41,1)</f>
        <v>43951</v>
      </c>
      <c r="AG41" s="15">
        <f t="shared" ref="AG41" si="64">EOMONTH(AF41,1)</f>
        <v>43982</v>
      </c>
      <c r="AH41" s="15">
        <f t="shared" ref="AH41" si="65">EOMONTH(AG41,1)</f>
        <v>44012</v>
      </c>
      <c r="AI41" s="15">
        <f t="shared" ref="AI41" si="66">EOMONTH(AH41,1)</f>
        <v>44043</v>
      </c>
      <c r="AJ41" s="15">
        <f t="shared" ref="AJ41" si="67">EOMONTH(AI41,1)</f>
        <v>44074</v>
      </c>
      <c r="AK41" s="15">
        <f t="shared" ref="AK41" si="68">EOMONTH(AJ41,1)</f>
        <v>44104</v>
      </c>
      <c r="AL41" s="15">
        <f t="shared" ref="AL41" si="69">EOMONTH(AK41,1)</f>
        <v>44135</v>
      </c>
      <c r="AM41" s="15">
        <f t="shared" ref="AM41" si="70">EOMONTH(AL41,1)</f>
        <v>44165</v>
      </c>
      <c r="AN41" s="15">
        <f t="shared" ref="AN41" si="71">EOMONTH(AM41,1)</f>
        <v>44196</v>
      </c>
    </row>
    <row r="42" spans="1:40" x14ac:dyDescent="0.25">
      <c r="B42" s="10" t="s">
        <v>120</v>
      </c>
      <c r="C42" s="10"/>
      <c r="E42" s="11">
        <f>(E4+E23)/2</f>
        <v>61000</v>
      </c>
      <c r="F42" s="11">
        <f>E42</f>
        <v>61000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x14ac:dyDescent="0.25">
      <c r="B43" s="10" t="s">
        <v>121</v>
      </c>
      <c r="C43" s="10"/>
      <c r="E43" s="11">
        <f t="shared" ref="E43:E56" si="72">(E5+E24)/2</f>
        <v>36600</v>
      </c>
      <c r="F43" s="11">
        <f t="shared" ref="F43:F44" si="73">E43</f>
        <v>36600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x14ac:dyDescent="0.25">
      <c r="B44" s="10" t="s">
        <v>122</v>
      </c>
      <c r="C44" s="10"/>
      <c r="E44" s="11">
        <f t="shared" si="72"/>
        <v>9150</v>
      </c>
      <c r="F44" s="11">
        <f t="shared" si="73"/>
        <v>9150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x14ac:dyDescent="0.25">
      <c r="B45" s="10"/>
      <c r="C45" s="10"/>
      <c r="E45" s="11">
        <f t="shared" si="72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x14ac:dyDescent="0.25">
      <c r="B46" s="10"/>
      <c r="C46" s="10"/>
      <c r="E46" s="11">
        <f t="shared" si="72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x14ac:dyDescent="0.25">
      <c r="B47" s="10"/>
      <c r="C47" s="10"/>
      <c r="E47" s="11">
        <f t="shared" si="72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x14ac:dyDescent="0.25">
      <c r="B48" s="10"/>
      <c r="C48" s="10"/>
      <c r="E48" s="11">
        <f t="shared" si="72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2:40" x14ac:dyDescent="0.25">
      <c r="B49" s="10"/>
      <c r="C49" s="10"/>
      <c r="E49" s="11">
        <f t="shared" si="72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2:40" x14ac:dyDescent="0.25">
      <c r="B50" s="10"/>
      <c r="C50" s="10"/>
      <c r="E50" s="11">
        <f t="shared" si="72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2:40" x14ac:dyDescent="0.25">
      <c r="B51" s="10"/>
      <c r="C51" s="10"/>
      <c r="E51" s="11">
        <f t="shared" si="72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2:40" x14ac:dyDescent="0.25">
      <c r="B52" s="10"/>
      <c r="C52" s="10"/>
      <c r="E52" s="11">
        <f t="shared" si="72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2:40" x14ac:dyDescent="0.25">
      <c r="B53" s="10"/>
      <c r="C53" s="10"/>
      <c r="E53" s="11">
        <f t="shared" si="72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2:40" x14ac:dyDescent="0.25">
      <c r="B54" s="10"/>
      <c r="C54" s="10"/>
      <c r="E54" s="11">
        <f t="shared" si="72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2:40" x14ac:dyDescent="0.25">
      <c r="B55" s="10"/>
      <c r="C55" s="10"/>
      <c r="E55" s="11">
        <f t="shared" si="72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2:40" x14ac:dyDescent="0.25">
      <c r="B56" s="10"/>
      <c r="C56" s="10"/>
      <c r="E56" s="11">
        <f t="shared" si="72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2:40" x14ac:dyDescent="0.25">
      <c r="E57" s="13">
        <f>SUM(E42:E56)</f>
        <v>106750</v>
      </c>
      <c r="F57" s="13">
        <f t="shared" ref="F57" si="74">SUM(F42:F56)</f>
        <v>106750</v>
      </c>
      <c r="G57" s="13">
        <f t="shared" ref="G57" si="75">SUM(G42:G56)</f>
        <v>0</v>
      </c>
      <c r="H57" s="13">
        <f t="shared" ref="H57" si="76">SUM(H42:H56)</f>
        <v>0</v>
      </c>
      <c r="I57" s="13">
        <f t="shared" ref="I57" si="77">SUM(I42:I56)</f>
        <v>0</v>
      </c>
      <c r="J57" s="13">
        <f t="shared" ref="J57" si="78">SUM(J42:J56)</f>
        <v>0</v>
      </c>
      <c r="K57" s="13">
        <f t="shared" ref="K57" si="79">SUM(K42:K56)</f>
        <v>0</v>
      </c>
      <c r="L57" s="13">
        <f t="shared" ref="L57" si="80">SUM(L42:L56)</f>
        <v>0</v>
      </c>
      <c r="M57" s="13">
        <f t="shared" ref="M57" si="81">SUM(M42:M56)</f>
        <v>0</v>
      </c>
      <c r="N57" s="13">
        <f t="shared" ref="N57" si="82">SUM(N42:N56)</f>
        <v>0</v>
      </c>
      <c r="O57" s="13">
        <f t="shared" ref="O57" si="83">SUM(O42:O56)</f>
        <v>0</v>
      </c>
      <c r="P57" s="13">
        <f t="shared" ref="P57" si="84">SUM(P42:P56)</f>
        <v>0</v>
      </c>
      <c r="Q57" s="13">
        <f t="shared" ref="Q57" si="85">SUM(Q42:Q56)</f>
        <v>0</v>
      </c>
      <c r="R57" s="13">
        <f t="shared" ref="R57" si="86">SUM(R42:R56)</f>
        <v>0</v>
      </c>
      <c r="S57" s="13">
        <f t="shared" ref="S57" si="87">SUM(S42:S56)</f>
        <v>0</v>
      </c>
      <c r="T57" s="13">
        <f t="shared" ref="T57" si="88">SUM(T42:T56)</f>
        <v>0</v>
      </c>
      <c r="U57" s="13">
        <f t="shared" ref="U57" si="89">SUM(U42:U56)</f>
        <v>0</v>
      </c>
      <c r="V57" s="13">
        <f t="shared" ref="V57" si="90">SUM(V42:V56)</f>
        <v>0</v>
      </c>
      <c r="W57" s="13">
        <f t="shared" ref="W57" si="91">SUM(W42:W56)</f>
        <v>0</v>
      </c>
      <c r="X57" s="13">
        <f t="shared" ref="X57" si="92">SUM(X42:X56)</f>
        <v>0</v>
      </c>
      <c r="Y57" s="13">
        <f t="shared" ref="Y57" si="93">SUM(Y42:Y56)</f>
        <v>0</v>
      </c>
      <c r="Z57" s="13">
        <f t="shared" ref="Z57" si="94">SUM(Z42:Z56)</f>
        <v>0</v>
      </c>
      <c r="AA57" s="13">
        <f t="shared" ref="AA57" si="95">SUM(AA42:AA56)</f>
        <v>0</v>
      </c>
      <c r="AB57" s="13">
        <f t="shared" ref="AB57:AN57" si="96">SUM(AB42:AB56)</f>
        <v>0</v>
      </c>
      <c r="AC57" s="13">
        <f t="shared" si="96"/>
        <v>0</v>
      </c>
      <c r="AD57" s="13">
        <f t="shared" si="96"/>
        <v>0</v>
      </c>
      <c r="AE57" s="13">
        <f t="shared" si="96"/>
        <v>0</v>
      </c>
      <c r="AF57" s="13">
        <f t="shared" si="96"/>
        <v>0</v>
      </c>
      <c r="AG57" s="13">
        <f t="shared" si="96"/>
        <v>0</v>
      </c>
      <c r="AH57" s="13">
        <f t="shared" si="96"/>
        <v>0</v>
      </c>
      <c r="AI57" s="13">
        <f t="shared" si="96"/>
        <v>0</v>
      </c>
      <c r="AJ57" s="13">
        <f t="shared" si="96"/>
        <v>0</v>
      </c>
      <c r="AK57" s="13">
        <f t="shared" si="96"/>
        <v>0</v>
      </c>
      <c r="AL57" s="13">
        <f t="shared" si="96"/>
        <v>0</v>
      </c>
      <c r="AM57" s="13">
        <f t="shared" si="96"/>
        <v>0</v>
      </c>
      <c r="AN57" s="13">
        <f t="shared" si="96"/>
        <v>0</v>
      </c>
    </row>
    <row r="60" spans="2:40" x14ac:dyDescent="0.25">
      <c r="B60" s="14" t="s">
        <v>123</v>
      </c>
      <c r="C60" s="14" t="s">
        <v>75</v>
      </c>
      <c r="E60" s="15">
        <v>43131</v>
      </c>
      <c r="F60" s="15">
        <f>EOMONTH(E60,1)</f>
        <v>43159</v>
      </c>
      <c r="G60" s="15">
        <f t="shared" ref="G60:AB60" si="97">EOMONTH(F60,1)</f>
        <v>43190</v>
      </c>
      <c r="H60" s="15">
        <f t="shared" si="97"/>
        <v>43220</v>
      </c>
      <c r="I60" s="15">
        <f t="shared" si="97"/>
        <v>43251</v>
      </c>
      <c r="J60" s="15">
        <f t="shared" si="97"/>
        <v>43281</v>
      </c>
      <c r="K60" s="15">
        <f t="shared" si="97"/>
        <v>43312</v>
      </c>
      <c r="L60" s="15">
        <f t="shared" si="97"/>
        <v>43343</v>
      </c>
      <c r="M60" s="15">
        <f t="shared" si="97"/>
        <v>43373</v>
      </c>
      <c r="N60" s="15">
        <f t="shared" si="97"/>
        <v>43404</v>
      </c>
      <c r="O60" s="15">
        <f t="shared" si="97"/>
        <v>43434</v>
      </c>
      <c r="P60" s="15">
        <f t="shared" si="97"/>
        <v>43465</v>
      </c>
      <c r="Q60" s="15">
        <f t="shared" si="97"/>
        <v>43496</v>
      </c>
      <c r="R60" s="15">
        <f t="shared" si="97"/>
        <v>43524</v>
      </c>
      <c r="S60" s="15">
        <f t="shared" si="97"/>
        <v>43555</v>
      </c>
      <c r="T60" s="15">
        <f t="shared" si="97"/>
        <v>43585</v>
      </c>
      <c r="U60" s="15">
        <f t="shared" si="97"/>
        <v>43616</v>
      </c>
      <c r="V60" s="15">
        <f t="shared" si="97"/>
        <v>43646</v>
      </c>
      <c r="W60" s="15">
        <f t="shared" si="97"/>
        <v>43677</v>
      </c>
      <c r="X60" s="15">
        <f t="shared" si="97"/>
        <v>43708</v>
      </c>
      <c r="Y60" s="15">
        <f t="shared" si="97"/>
        <v>43738</v>
      </c>
      <c r="Z60" s="15">
        <f t="shared" si="97"/>
        <v>43769</v>
      </c>
      <c r="AA60" s="15">
        <f t="shared" si="97"/>
        <v>43799</v>
      </c>
      <c r="AB60" s="15">
        <f t="shared" si="97"/>
        <v>43830</v>
      </c>
      <c r="AC60" s="15">
        <f t="shared" ref="AC60" si="98">EOMONTH(AB60,1)</f>
        <v>43861</v>
      </c>
      <c r="AD60" s="15">
        <f t="shared" ref="AD60" si="99">EOMONTH(AC60,1)</f>
        <v>43890</v>
      </c>
      <c r="AE60" s="15">
        <f t="shared" ref="AE60" si="100">EOMONTH(AD60,1)</f>
        <v>43921</v>
      </c>
      <c r="AF60" s="15">
        <f t="shared" ref="AF60" si="101">EOMONTH(AE60,1)</f>
        <v>43951</v>
      </c>
      <c r="AG60" s="15">
        <f t="shared" ref="AG60" si="102">EOMONTH(AF60,1)</f>
        <v>43982</v>
      </c>
      <c r="AH60" s="15">
        <f t="shared" ref="AH60" si="103">EOMONTH(AG60,1)</f>
        <v>44012</v>
      </c>
      <c r="AI60" s="15">
        <f t="shared" ref="AI60" si="104">EOMONTH(AH60,1)</f>
        <v>44043</v>
      </c>
      <c r="AJ60" s="15">
        <f t="shared" ref="AJ60" si="105">EOMONTH(AI60,1)</f>
        <v>44074</v>
      </c>
      <c r="AK60" s="15">
        <f t="shared" ref="AK60" si="106">EOMONTH(AJ60,1)</f>
        <v>44104</v>
      </c>
      <c r="AL60" s="15">
        <f t="shared" ref="AL60" si="107">EOMONTH(AK60,1)</f>
        <v>44135</v>
      </c>
      <c r="AM60" s="15">
        <f t="shared" ref="AM60" si="108">EOMONTH(AL60,1)</f>
        <v>44165</v>
      </c>
      <c r="AN60" s="15">
        <f t="shared" ref="AN60" si="109">EOMONTH(AM60,1)</f>
        <v>44196</v>
      </c>
    </row>
    <row r="61" spans="2:40" x14ac:dyDescent="0.25">
      <c r="B61" s="10" t="s">
        <v>120</v>
      </c>
      <c r="C61" s="10"/>
      <c r="E61" s="11">
        <f>E4+E23-E42</f>
        <v>61000</v>
      </c>
      <c r="F61" s="11">
        <f t="shared" ref="F61:AB72" si="110">F4+F23-F42</f>
        <v>-61000</v>
      </c>
      <c r="G61" s="11">
        <f t="shared" si="110"/>
        <v>0</v>
      </c>
      <c r="H61" s="11">
        <f t="shared" si="110"/>
        <v>0</v>
      </c>
      <c r="I61" s="11">
        <f t="shared" si="110"/>
        <v>0</v>
      </c>
      <c r="J61" s="11">
        <f t="shared" si="110"/>
        <v>0</v>
      </c>
      <c r="K61" s="11">
        <f t="shared" si="110"/>
        <v>0</v>
      </c>
      <c r="L61" s="11">
        <f t="shared" si="110"/>
        <v>0</v>
      </c>
      <c r="M61" s="11">
        <f t="shared" si="110"/>
        <v>0</v>
      </c>
      <c r="N61" s="11">
        <f t="shared" si="110"/>
        <v>0</v>
      </c>
      <c r="O61" s="11">
        <f t="shared" si="110"/>
        <v>0</v>
      </c>
      <c r="P61" s="11">
        <f t="shared" si="110"/>
        <v>0</v>
      </c>
      <c r="Q61" s="11">
        <f t="shared" si="110"/>
        <v>0</v>
      </c>
      <c r="R61" s="11">
        <f t="shared" si="110"/>
        <v>0</v>
      </c>
      <c r="S61" s="11">
        <f t="shared" si="110"/>
        <v>0</v>
      </c>
      <c r="T61" s="11">
        <f t="shared" si="110"/>
        <v>0</v>
      </c>
      <c r="U61" s="11">
        <f t="shared" si="110"/>
        <v>0</v>
      </c>
      <c r="V61" s="11">
        <f t="shared" si="110"/>
        <v>0</v>
      </c>
      <c r="W61" s="11">
        <f t="shared" si="110"/>
        <v>0</v>
      </c>
      <c r="X61" s="11">
        <f t="shared" si="110"/>
        <v>0</v>
      </c>
      <c r="Y61" s="11">
        <f t="shared" si="110"/>
        <v>0</v>
      </c>
      <c r="Z61" s="11">
        <f t="shared" si="110"/>
        <v>0</v>
      </c>
      <c r="AA61" s="11">
        <f t="shared" si="110"/>
        <v>0</v>
      </c>
      <c r="AB61" s="11">
        <f t="shared" si="110"/>
        <v>0</v>
      </c>
      <c r="AC61" s="11">
        <f t="shared" ref="AC61:AN71" si="111">AC4+AC23-AC42</f>
        <v>0</v>
      </c>
      <c r="AD61" s="11">
        <f t="shared" si="111"/>
        <v>0</v>
      </c>
      <c r="AE61" s="11">
        <f t="shared" si="111"/>
        <v>0</v>
      </c>
      <c r="AF61" s="11">
        <f t="shared" si="111"/>
        <v>0</v>
      </c>
      <c r="AG61" s="11">
        <f t="shared" si="111"/>
        <v>0</v>
      </c>
      <c r="AH61" s="11">
        <f t="shared" si="111"/>
        <v>0</v>
      </c>
      <c r="AI61" s="11">
        <f t="shared" si="111"/>
        <v>0</v>
      </c>
      <c r="AJ61" s="11">
        <f t="shared" si="111"/>
        <v>0</v>
      </c>
      <c r="AK61" s="11">
        <f t="shared" si="111"/>
        <v>0</v>
      </c>
      <c r="AL61" s="11">
        <f t="shared" si="111"/>
        <v>0</v>
      </c>
      <c r="AM61" s="11">
        <f t="shared" si="111"/>
        <v>0</v>
      </c>
      <c r="AN61" s="11">
        <f t="shared" si="111"/>
        <v>0</v>
      </c>
    </row>
    <row r="62" spans="2:40" x14ac:dyDescent="0.25">
      <c r="B62" s="10" t="s">
        <v>121</v>
      </c>
      <c r="C62" s="10"/>
      <c r="E62" s="11">
        <f t="shared" ref="E62:T75" si="112">E5+E24-E43</f>
        <v>36600</v>
      </c>
      <c r="F62" s="11">
        <f t="shared" si="112"/>
        <v>-36600</v>
      </c>
      <c r="G62" s="11">
        <f t="shared" si="112"/>
        <v>0</v>
      </c>
      <c r="H62" s="11">
        <f t="shared" si="112"/>
        <v>0</v>
      </c>
      <c r="I62" s="11">
        <f t="shared" si="112"/>
        <v>0</v>
      </c>
      <c r="J62" s="11">
        <f t="shared" si="112"/>
        <v>0</v>
      </c>
      <c r="K62" s="11">
        <f t="shared" si="112"/>
        <v>0</v>
      </c>
      <c r="L62" s="11">
        <f t="shared" si="112"/>
        <v>0</v>
      </c>
      <c r="M62" s="11">
        <f t="shared" si="112"/>
        <v>0</v>
      </c>
      <c r="N62" s="11">
        <f t="shared" si="112"/>
        <v>0</v>
      </c>
      <c r="O62" s="11">
        <f t="shared" si="112"/>
        <v>0</v>
      </c>
      <c r="P62" s="11">
        <f t="shared" si="112"/>
        <v>0</v>
      </c>
      <c r="Q62" s="11">
        <f t="shared" si="112"/>
        <v>0</v>
      </c>
      <c r="R62" s="11">
        <f t="shared" si="112"/>
        <v>0</v>
      </c>
      <c r="S62" s="11">
        <f t="shared" si="112"/>
        <v>0</v>
      </c>
      <c r="T62" s="11">
        <f t="shared" si="112"/>
        <v>0</v>
      </c>
      <c r="U62" s="11">
        <f t="shared" si="110"/>
        <v>0</v>
      </c>
      <c r="V62" s="11">
        <f t="shared" si="110"/>
        <v>0</v>
      </c>
      <c r="W62" s="11">
        <f t="shared" si="110"/>
        <v>0</v>
      </c>
      <c r="X62" s="11">
        <f t="shared" si="110"/>
        <v>0</v>
      </c>
      <c r="Y62" s="11">
        <f t="shared" si="110"/>
        <v>0</v>
      </c>
      <c r="Z62" s="11">
        <f t="shared" si="110"/>
        <v>0</v>
      </c>
      <c r="AA62" s="11">
        <f t="shared" si="110"/>
        <v>0</v>
      </c>
      <c r="AB62" s="11">
        <f t="shared" si="110"/>
        <v>0</v>
      </c>
      <c r="AC62" s="11">
        <f t="shared" si="111"/>
        <v>0</v>
      </c>
      <c r="AD62" s="11">
        <f t="shared" si="111"/>
        <v>0</v>
      </c>
      <c r="AE62" s="11">
        <f t="shared" si="111"/>
        <v>0</v>
      </c>
      <c r="AF62" s="11">
        <f t="shared" si="111"/>
        <v>0</v>
      </c>
      <c r="AG62" s="11">
        <f t="shared" si="111"/>
        <v>0</v>
      </c>
      <c r="AH62" s="11">
        <f t="shared" si="111"/>
        <v>0</v>
      </c>
      <c r="AI62" s="11">
        <f t="shared" si="111"/>
        <v>0</v>
      </c>
      <c r="AJ62" s="11">
        <f t="shared" si="111"/>
        <v>0</v>
      </c>
      <c r="AK62" s="11">
        <f t="shared" si="111"/>
        <v>0</v>
      </c>
      <c r="AL62" s="11">
        <f t="shared" si="111"/>
        <v>0</v>
      </c>
      <c r="AM62" s="11">
        <f t="shared" si="111"/>
        <v>0</v>
      </c>
      <c r="AN62" s="11">
        <f t="shared" si="111"/>
        <v>0</v>
      </c>
    </row>
    <row r="63" spans="2:40" x14ac:dyDescent="0.25">
      <c r="B63" s="10" t="s">
        <v>122</v>
      </c>
      <c r="C63" s="10"/>
      <c r="E63" s="11">
        <f t="shared" si="112"/>
        <v>9150</v>
      </c>
      <c r="F63" s="11">
        <f t="shared" si="110"/>
        <v>-9150</v>
      </c>
      <c r="G63" s="11">
        <f t="shared" si="110"/>
        <v>0</v>
      </c>
      <c r="H63" s="11">
        <f t="shared" si="110"/>
        <v>0</v>
      </c>
      <c r="I63" s="11">
        <f t="shared" si="110"/>
        <v>0</v>
      </c>
      <c r="J63" s="11">
        <f t="shared" si="110"/>
        <v>0</v>
      </c>
      <c r="K63" s="11">
        <f t="shared" si="110"/>
        <v>0</v>
      </c>
      <c r="L63" s="11">
        <f t="shared" si="110"/>
        <v>0</v>
      </c>
      <c r="M63" s="11">
        <f t="shared" si="110"/>
        <v>0</v>
      </c>
      <c r="N63" s="11">
        <f t="shared" si="110"/>
        <v>0</v>
      </c>
      <c r="O63" s="11">
        <f t="shared" si="110"/>
        <v>0</v>
      </c>
      <c r="P63" s="11">
        <f t="shared" si="110"/>
        <v>0</v>
      </c>
      <c r="Q63" s="11">
        <f t="shared" si="110"/>
        <v>0</v>
      </c>
      <c r="R63" s="11">
        <f t="shared" si="110"/>
        <v>0</v>
      </c>
      <c r="S63" s="11">
        <f t="shared" si="110"/>
        <v>0</v>
      </c>
      <c r="T63" s="11">
        <f t="shared" si="110"/>
        <v>0</v>
      </c>
      <c r="U63" s="11">
        <f t="shared" si="110"/>
        <v>0</v>
      </c>
      <c r="V63" s="11">
        <f t="shared" si="110"/>
        <v>0</v>
      </c>
      <c r="W63" s="11">
        <f t="shared" si="110"/>
        <v>0</v>
      </c>
      <c r="X63" s="11">
        <f t="shared" si="110"/>
        <v>0</v>
      </c>
      <c r="Y63" s="11">
        <f t="shared" si="110"/>
        <v>0</v>
      </c>
      <c r="Z63" s="11">
        <f t="shared" si="110"/>
        <v>0</v>
      </c>
      <c r="AA63" s="11">
        <f t="shared" si="110"/>
        <v>0</v>
      </c>
      <c r="AB63" s="11">
        <f t="shared" si="110"/>
        <v>0</v>
      </c>
      <c r="AC63" s="11">
        <f t="shared" si="111"/>
        <v>0</v>
      </c>
      <c r="AD63" s="11">
        <f t="shared" si="111"/>
        <v>0</v>
      </c>
      <c r="AE63" s="11">
        <f t="shared" si="111"/>
        <v>0</v>
      </c>
      <c r="AF63" s="11">
        <f t="shared" si="111"/>
        <v>0</v>
      </c>
      <c r="AG63" s="11">
        <f t="shared" si="111"/>
        <v>0</v>
      </c>
      <c r="AH63" s="11">
        <f t="shared" si="111"/>
        <v>0</v>
      </c>
      <c r="AI63" s="11">
        <f t="shared" si="111"/>
        <v>0</v>
      </c>
      <c r="AJ63" s="11">
        <f t="shared" si="111"/>
        <v>0</v>
      </c>
      <c r="AK63" s="11">
        <f t="shared" si="111"/>
        <v>0</v>
      </c>
      <c r="AL63" s="11">
        <f t="shared" si="111"/>
        <v>0</v>
      </c>
      <c r="AM63" s="11">
        <f t="shared" si="111"/>
        <v>0</v>
      </c>
      <c r="AN63" s="11">
        <f t="shared" si="111"/>
        <v>0</v>
      </c>
    </row>
    <row r="64" spans="2:40" x14ac:dyDescent="0.25">
      <c r="B64" s="10"/>
      <c r="C64" s="10"/>
      <c r="E64" s="11">
        <f t="shared" si="112"/>
        <v>0</v>
      </c>
      <c r="F64" s="11">
        <f t="shared" si="110"/>
        <v>0</v>
      </c>
      <c r="G64" s="11">
        <f t="shared" si="110"/>
        <v>0</v>
      </c>
      <c r="H64" s="11">
        <f t="shared" si="110"/>
        <v>0</v>
      </c>
      <c r="I64" s="11">
        <f t="shared" si="110"/>
        <v>0</v>
      </c>
      <c r="J64" s="11">
        <f t="shared" si="110"/>
        <v>0</v>
      </c>
      <c r="K64" s="11">
        <f t="shared" si="110"/>
        <v>0</v>
      </c>
      <c r="L64" s="11">
        <f t="shared" si="110"/>
        <v>0</v>
      </c>
      <c r="M64" s="11">
        <f t="shared" si="110"/>
        <v>0</v>
      </c>
      <c r="N64" s="11">
        <f t="shared" si="110"/>
        <v>0</v>
      </c>
      <c r="O64" s="11">
        <f t="shared" si="110"/>
        <v>0</v>
      </c>
      <c r="P64" s="11">
        <f t="shared" si="110"/>
        <v>0</v>
      </c>
      <c r="Q64" s="11">
        <f t="shared" si="110"/>
        <v>0</v>
      </c>
      <c r="R64" s="11">
        <f t="shared" si="110"/>
        <v>0</v>
      </c>
      <c r="S64" s="11">
        <f t="shared" si="110"/>
        <v>0</v>
      </c>
      <c r="T64" s="11">
        <f t="shared" si="110"/>
        <v>0</v>
      </c>
      <c r="U64" s="11">
        <f t="shared" si="110"/>
        <v>0</v>
      </c>
      <c r="V64" s="11">
        <f t="shared" si="110"/>
        <v>0</v>
      </c>
      <c r="W64" s="11">
        <f t="shared" si="110"/>
        <v>0</v>
      </c>
      <c r="X64" s="11">
        <f t="shared" si="110"/>
        <v>0</v>
      </c>
      <c r="Y64" s="11">
        <f t="shared" si="110"/>
        <v>0</v>
      </c>
      <c r="Z64" s="11">
        <f t="shared" si="110"/>
        <v>0</v>
      </c>
      <c r="AA64" s="11">
        <f t="shared" si="110"/>
        <v>0</v>
      </c>
      <c r="AB64" s="11">
        <f t="shared" si="110"/>
        <v>0</v>
      </c>
      <c r="AC64" s="11">
        <f t="shared" si="111"/>
        <v>0</v>
      </c>
      <c r="AD64" s="11">
        <f t="shared" si="111"/>
        <v>0</v>
      </c>
      <c r="AE64" s="11">
        <f t="shared" si="111"/>
        <v>0</v>
      </c>
      <c r="AF64" s="11">
        <f t="shared" si="111"/>
        <v>0</v>
      </c>
      <c r="AG64" s="11">
        <f t="shared" si="111"/>
        <v>0</v>
      </c>
      <c r="AH64" s="11">
        <f t="shared" si="111"/>
        <v>0</v>
      </c>
      <c r="AI64" s="11">
        <f t="shared" si="111"/>
        <v>0</v>
      </c>
      <c r="AJ64" s="11">
        <f t="shared" si="111"/>
        <v>0</v>
      </c>
      <c r="AK64" s="11">
        <f t="shared" si="111"/>
        <v>0</v>
      </c>
      <c r="AL64" s="11">
        <f t="shared" si="111"/>
        <v>0</v>
      </c>
      <c r="AM64" s="11">
        <f t="shared" si="111"/>
        <v>0</v>
      </c>
      <c r="AN64" s="11">
        <f t="shared" si="111"/>
        <v>0</v>
      </c>
    </row>
    <row r="65" spans="1:40" x14ac:dyDescent="0.25">
      <c r="B65" s="10"/>
      <c r="C65" s="10"/>
      <c r="E65" s="11">
        <f t="shared" si="112"/>
        <v>0</v>
      </c>
      <c r="F65" s="11">
        <f t="shared" si="110"/>
        <v>0</v>
      </c>
      <c r="G65" s="11">
        <f t="shared" si="110"/>
        <v>0</v>
      </c>
      <c r="H65" s="11">
        <f t="shared" si="110"/>
        <v>0</v>
      </c>
      <c r="I65" s="11">
        <f t="shared" si="110"/>
        <v>0</v>
      </c>
      <c r="J65" s="11">
        <f t="shared" si="110"/>
        <v>0</v>
      </c>
      <c r="K65" s="11">
        <f t="shared" si="110"/>
        <v>0</v>
      </c>
      <c r="L65" s="11">
        <f t="shared" si="110"/>
        <v>0</v>
      </c>
      <c r="M65" s="11">
        <f t="shared" si="110"/>
        <v>0</v>
      </c>
      <c r="N65" s="11">
        <f t="shared" si="110"/>
        <v>0</v>
      </c>
      <c r="O65" s="11">
        <f t="shared" si="110"/>
        <v>0</v>
      </c>
      <c r="P65" s="11">
        <f t="shared" si="110"/>
        <v>0</v>
      </c>
      <c r="Q65" s="11">
        <f t="shared" si="110"/>
        <v>0</v>
      </c>
      <c r="R65" s="11">
        <f t="shared" si="110"/>
        <v>0</v>
      </c>
      <c r="S65" s="11">
        <f t="shared" si="110"/>
        <v>0</v>
      </c>
      <c r="T65" s="11">
        <f t="shared" si="110"/>
        <v>0</v>
      </c>
      <c r="U65" s="11">
        <f t="shared" si="110"/>
        <v>0</v>
      </c>
      <c r="V65" s="11">
        <f t="shared" si="110"/>
        <v>0</v>
      </c>
      <c r="W65" s="11">
        <f t="shared" si="110"/>
        <v>0</v>
      </c>
      <c r="X65" s="11">
        <f t="shared" si="110"/>
        <v>0</v>
      </c>
      <c r="Y65" s="11">
        <f t="shared" si="110"/>
        <v>0</v>
      </c>
      <c r="Z65" s="11">
        <f t="shared" si="110"/>
        <v>0</v>
      </c>
      <c r="AA65" s="11">
        <f t="shared" si="110"/>
        <v>0</v>
      </c>
      <c r="AB65" s="11">
        <f t="shared" si="110"/>
        <v>0</v>
      </c>
      <c r="AC65" s="11">
        <f t="shared" si="111"/>
        <v>0</v>
      </c>
      <c r="AD65" s="11">
        <f t="shared" si="111"/>
        <v>0</v>
      </c>
      <c r="AE65" s="11">
        <f t="shared" si="111"/>
        <v>0</v>
      </c>
      <c r="AF65" s="11">
        <f t="shared" si="111"/>
        <v>0</v>
      </c>
      <c r="AG65" s="11">
        <f t="shared" si="111"/>
        <v>0</v>
      </c>
      <c r="AH65" s="11">
        <f t="shared" si="111"/>
        <v>0</v>
      </c>
      <c r="AI65" s="11">
        <f t="shared" si="111"/>
        <v>0</v>
      </c>
      <c r="AJ65" s="11">
        <f t="shared" si="111"/>
        <v>0</v>
      </c>
      <c r="AK65" s="11">
        <f t="shared" si="111"/>
        <v>0</v>
      </c>
      <c r="AL65" s="11">
        <f t="shared" si="111"/>
        <v>0</v>
      </c>
      <c r="AM65" s="11">
        <f t="shared" si="111"/>
        <v>0</v>
      </c>
      <c r="AN65" s="11">
        <f t="shared" si="111"/>
        <v>0</v>
      </c>
    </row>
    <row r="66" spans="1:40" x14ac:dyDescent="0.25">
      <c r="B66" s="10"/>
      <c r="C66" s="10"/>
      <c r="E66" s="11">
        <f t="shared" si="112"/>
        <v>0</v>
      </c>
      <c r="F66" s="11">
        <f t="shared" si="110"/>
        <v>0</v>
      </c>
      <c r="G66" s="11">
        <f t="shared" si="110"/>
        <v>0</v>
      </c>
      <c r="H66" s="11">
        <f t="shared" si="110"/>
        <v>0</v>
      </c>
      <c r="I66" s="11">
        <f t="shared" si="110"/>
        <v>0</v>
      </c>
      <c r="J66" s="11">
        <f t="shared" si="110"/>
        <v>0</v>
      </c>
      <c r="K66" s="11">
        <f t="shared" si="110"/>
        <v>0</v>
      </c>
      <c r="L66" s="11">
        <f t="shared" si="110"/>
        <v>0</v>
      </c>
      <c r="M66" s="11">
        <f t="shared" si="110"/>
        <v>0</v>
      </c>
      <c r="N66" s="11">
        <f t="shared" si="110"/>
        <v>0</v>
      </c>
      <c r="O66" s="11">
        <f t="shared" si="110"/>
        <v>0</v>
      </c>
      <c r="P66" s="11">
        <f t="shared" si="110"/>
        <v>0</v>
      </c>
      <c r="Q66" s="11">
        <f t="shared" si="110"/>
        <v>0</v>
      </c>
      <c r="R66" s="11">
        <f t="shared" si="110"/>
        <v>0</v>
      </c>
      <c r="S66" s="11">
        <f t="shared" si="110"/>
        <v>0</v>
      </c>
      <c r="T66" s="11">
        <f t="shared" si="110"/>
        <v>0</v>
      </c>
      <c r="U66" s="11">
        <f t="shared" si="110"/>
        <v>0</v>
      </c>
      <c r="V66" s="11">
        <f t="shared" si="110"/>
        <v>0</v>
      </c>
      <c r="W66" s="11">
        <f t="shared" si="110"/>
        <v>0</v>
      </c>
      <c r="X66" s="11">
        <f t="shared" si="110"/>
        <v>0</v>
      </c>
      <c r="Y66" s="11">
        <f t="shared" si="110"/>
        <v>0</v>
      </c>
      <c r="Z66" s="11">
        <f t="shared" si="110"/>
        <v>0</v>
      </c>
      <c r="AA66" s="11">
        <f t="shared" si="110"/>
        <v>0</v>
      </c>
      <c r="AB66" s="11">
        <f t="shared" si="110"/>
        <v>0</v>
      </c>
      <c r="AC66" s="11">
        <f t="shared" si="111"/>
        <v>0</v>
      </c>
      <c r="AD66" s="11">
        <f t="shared" si="111"/>
        <v>0</v>
      </c>
      <c r="AE66" s="11">
        <f t="shared" si="111"/>
        <v>0</v>
      </c>
      <c r="AF66" s="11">
        <f t="shared" si="111"/>
        <v>0</v>
      </c>
      <c r="AG66" s="11">
        <f t="shared" si="111"/>
        <v>0</v>
      </c>
      <c r="AH66" s="11">
        <f t="shared" si="111"/>
        <v>0</v>
      </c>
      <c r="AI66" s="11">
        <f t="shared" si="111"/>
        <v>0</v>
      </c>
      <c r="AJ66" s="11">
        <f t="shared" si="111"/>
        <v>0</v>
      </c>
      <c r="AK66" s="11">
        <f t="shared" si="111"/>
        <v>0</v>
      </c>
      <c r="AL66" s="11">
        <f t="shared" si="111"/>
        <v>0</v>
      </c>
      <c r="AM66" s="11">
        <f t="shared" si="111"/>
        <v>0</v>
      </c>
      <c r="AN66" s="11">
        <f t="shared" si="111"/>
        <v>0</v>
      </c>
    </row>
    <row r="67" spans="1:40" x14ac:dyDescent="0.25">
      <c r="B67" s="10"/>
      <c r="C67" s="10"/>
      <c r="E67" s="11">
        <f t="shared" si="112"/>
        <v>0</v>
      </c>
      <c r="F67" s="11">
        <f t="shared" si="110"/>
        <v>0</v>
      </c>
      <c r="G67" s="11">
        <f t="shared" si="110"/>
        <v>0</v>
      </c>
      <c r="H67" s="11">
        <f t="shared" si="110"/>
        <v>0</v>
      </c>
      <c r="I67" s="11">
        <f t="shared" si="110"/>
        <v>0</v>
      </c>
      <c r="J67" s="11">
        <f t="shared" si="110"/>
        <v>0</v>
      </c>
      <c r="K67" s="11">
        <f t="shared" si="110"/>
        <v>0</v>
      </c>
      <c r="L67" s="11">
        <f t="shared" si="110"/>
        <v>0</v>
      </c>
      <c r="M67" s="11">
        <f t="shared" si="110"/>
        <v>0</v>
      </c>
      <c r="N67" s="11">
        <f t="shared" si="110"/>
        <v>0</v>
      </c>
      <c r="O67" s="11">
        <f t="shared" si="110"/>
        <v>0</v>
      </c>
      <c r="P67" s="11">
        <f t="shared" si="110"/>
        <v>0</v>
      </c>
      <c r="Q67" s="11">
        <f t="shared" si="110"/>
        <v>0</v>
      </c>
      <c r="R67" s="11">
        <f t="shared" si="110"/>
        <v>0</v>
      </c>
      <c r="S67" s="11">
        <f t="shared" si="110"/>
        <v>0</v>
      </c>
      <c r="T67" s="11">
        <f t="shared" si="110"/>
        <v>0</v>
      </c>
      <c r="U67" s="11">
        <f t="shared" si="110"/>
        <v>0</v>
      </c>
      <c r="V67" s="11">
        <f t="shared" si="110"/>
        <v>0</v>
      </c>
      <c r="W67" s="11">
        <f t="shared" si="110"/>
        <v>0</v>
      </c>
      <c r="X67" s="11">
        <f t="shared" si="110"/>
        <v>0</v>
      </c>
      <c r="Y67" s="11">
        <f t="shared" si="110"/>
        <v>0</v>
      </c>
      <c r="Z67" s="11">
        <f t="shared" si="110"/>
        <v>0</v>
      </c>
      <c r="AA67" s="11">
        <f t="shared" si="110"/>
        <v>0</v>
      </c>
      <c r="AB67" s="11">
        <f t="shared" si="110"/>
        <v>0</v>
      </c>
      <c r="AC67" s="11">
        <f t="shared" si="111"/>
        <v>0</v>
      </c>
      <c r="AD67" s="11">
        <f t="shared" si="111"/>
        <v>0</v>
      </c>
      <c r="AE67" s="11">
        <f t="shared" si="111"/>
        <v>0</v>
      </c>
      <c r="AF67" s="11">
        <f t="shared" si="111"/>
        <v>0</v>
      </c>
      <c r="AG67" s="11">
        <f t="shared" si="111"/>
        <v>0</v>
      </c>
      <c r="AH67" s="11">
        <f t="shared" si="111"/>
        <v>0</v>
      </c>
      <c r="AI67" s="11">
        <f t="shared" si="111"/>
        <v>0</v>
      </c>
      <c r="AJ67" s="11">
        <f t="shared" si="111"/>
        <v>0</v>
      </c>
      <c r="AK67" s="11">
        <f t="shared" si="111"/>
        <v>0</v>
      </c>
      <c r="AL67" s="11">
        <f t="shared" si="111"/>
        <v>0</v>
      </c>
      <c r="AM67" s="11">
        <f t="shared" si="111"/>
        <v>0</v>
      </c>
      <c r="AN67" s="11">
        <f t="shared" si="111"/>
        <v>0</v>
      </c>
    </row>
    <row r="68" spans="1:40" x14ac:dyDescent="0.25">
      <c r="B68" s="10"/>
      <c r="C68" s="10"/>
      <c r="E68" s="11">
        <f t="shared" si="112"/>
        <v>0</v>
      </c>
      <c r="F68" s="11">
        <f t="shared" si="110"/>
        <v>0</v>
      </c>
      <c r="G68" s="11">
        <f t="shared" si="110"/>
        <v>0</v>
      </c>
      <c r="H68" s="11">
        <f t="shared" si="110"/>
        <v>0</v>
      </c>
      <c r="I68" s="11">
        <f t="shared" si="110"/>
        <v>0</v>
      </c>
      <c r="J68" s="11">
        <f t="shared" si="110"/>
        <v>0</v>
      </c>
      <c r="K68" s="11">
        <f t="shared" si="110"/>
        <v>0</v>
      </c>
      <c r="L68" s="11">
        <f t="shared" si="110"/>
        <v>0</v>
      </c>
      <c r="M68" s="11">
        <f t="shared" si="110"/>
        <v>0</v>
      </c>
      <c r="N68" s="11">
        <f t="shared" si="110"/>
        <v>0</v>
      </c>
      <c r="O68" s="11">
        <f t="shared" si="110"/>
        <v>0</v>
      </c>
      <c r="P68" s="11">
        <f t="shared" si="110"/>
        <v>0</v>
      </c>
      <c r="Q68" s="11">
        <f t="shared" si="110"/>
        <v>0</v>
      </c>
      <c r="R68" s="11">
        <f t="shared" si="110"/>
        <v>0</v>
      </c>
      <c r="S68" s="11">
        <f t="shared" si="110"/>
        <v>0</v>
      </c>
      <c r="T68" s="11">
        <f t="shared" si="110"/>
        <v>0</v>
      </c>
      <c r="U68" s="11">
        <f t="shared" si="110"/>
        <v>0</v>
      </c>
      <c r="V68" s="11">
        <f t="shared" si="110"/>
        <v>0</v>
      </c>
      <c r="W68" s="11">
        <f t="shared" si="110"/>
        <v>0</v>
      </c>
      <c r="X68" s="11">
        <f t="shared" si="110"/>
        <v>0</v>
      </c>
      <c r="Y68" s="11">
        <f t="shared" si="110"/>
        <v>0</v>
      </c>
      <c r="Z68" s="11">
        <f t="shared" si="110"/>
        <v>0</v>
      </c>
      <c r="AA68" s="11">
        <f t="shared" si="110"/>
        <v>0</v>
      </c>
      <c r="AB68" s="11">
        <f t="shared" si="110"/>
        <v>0</v>
      </c>
      <c r="AC68" s="11">
        <f t="shared" si="111"/>
        <v>0</v>
      </c>
      <c r="AD68" s="11">
        <f t="shared" si="111"/>
        <v>0</v>
      </c>
      <c r="AE68" s="11">
        <f t="shared" si="111"/>
        <v>0</v>
      </c>
      <c r="AF68" s="11">
        <f t="shared" si="111"/>
        <v>0</v>
      </c>
      <c r="AG68" s="11">
        <f t="shared" si="111"/>
        <v>0</v>
      </c>
      <c r="AH68" s="11">
        <f t="shared" si="111"/>
        <v>0</v>
      </c>
      <c r="AI68" s="11">
        <f t="shared" si="111"/>
        <v>0</v>
      </c>
      <c r="AJ68" s="11">
        <f t="shared" si="111"/>
        <v>0</v>
      </c>
      <c r="AK68" s="11">
        <f t="shared" si="111"/>
        <v>0</v>
      </c>
      <c r="AL68" s="11">
        <f t="shared" si="111"/>
        <v>0</v>
      </c>
      <c r="AM68" s="11">
        <f t="shared" si="111"/>
        <v>0</v>
      </c>
      <c r="AN68" s="11">
        <f t="shared" si="111"/>
        <v>0</v>
      </c>
    </row>
    <row r="69" spans="1:40" x14ac:dyDescent="0.25">
      <c r="B69" s="10"/>
      <c r="C69" s="10"/>
      <c r="E69" s="11">
        <f t="shared" si="112"/>
        <v>0</v>
      </c>
      <c r="F69" s="11">
        <f t="shared" si="110"/>
        <v>0</v>
      </c>
      <c r="G69" s="11">
        <f t="shared" si="110"/>
        <v>0</v>
      </c>
      <c r="H69" s="11">
        <f t="shared" si="110"/>
        <v>0</v>
      </c>
      <c r="I69" s="11">
        <f t="shared" si="110"/>
        <v>0</v>
      </c>
      <c r="J69" s="11">
        <f t="shared" si="110"/>
        <v>0</v>
      </c>
      <c r="K69" s="11">
        <f t="shared" si="110"/>
        <v>0</v>
      </c>
      <c r="L69" s="11">
        <f t="shared" si="110"/>
        <v>0</v>
      </c>
      <c r="M69" s="11">
        <f t="shared" si="110"/>
        <v>0</v>
      </c>
      <c r="N69" s="11">
        <f t="shared" si="110"/>
        <v>0</v>
      </c>
      <c r="O69" s="11">
        <f t="shared" si="110"/>
        <v>0</v>
      </c>
      <c r="P69" s="11">
        <f t="shared" si="110"/>
        <v>0</v>
      </c>
      <c r="Q69" s="11">
        <f t="shared" si="110"/>
        <v>0</v>
      </c>
      <c r="R69" s="11">
        <f t="shared" si="110"/>
        <v>0</v>
      </c>
      <c r="S69" s="11">
        <f t="shared" si="110"/>
        <v>0</v>
      </c>
      <c r="T69" s="11">
        <f t="shared" si="110"/>
        <v>0</v>
      </c>
      <c r="U69" s="11">
        <f t="shared" si="110"/>
        <v>0</v>
      </c>
      <c r="V69" s="11">
        <f t="shared" si="110"/>
        <v>0</v>
      </c>
      <c r="W69" s="11">
        <f t="shared" si="110"/>
        <v>0</v>
      </c>
      <c r="X69" s="11">
        <f t="shared" si="110"/>
        <v>0</v>
      </c>
      <c r="Y69" s="11">
        <f t="shared" si="110"/>
        <v>0</v>
      </c>
      <c r="Z69" s="11">
        <f t="shared" si="110"/>
        <v>0</v>
      </c>
      <c r="AA69" s="11">
        <f t="shared" si="110"/>
        <v>0</v>
      </c>
      <c r="AB69" s="11">
        <f t="shared" si="110"/>
        <v>0</v>
      </c>
      <c r="AC69" s="11">
        <f t="shared" si="111"/>
        <v>0</v>
      </c>
      <c r="AD69" s="11">
        <f t="shared" si="111"/>
        <v>0</v>
      </c>
      <c r="AE69" s="11">
        <f t="shared" si="111"/>
        <v>0</v>
      </c>
      <c r="AF69" s="11">
        <f t="shared" si="111"/>
        <v>0</v>
      </c>
      <c r="AG69" s="11">
        <f t="shared" si="111"/>
        <v>0</v>
      </c>
      <c r="AH69" s="11">
        <f t="shared" si="111"/>
        <v>0</v>
      </c>
      <c r="AI69" s="11">
        <f t="shared" si="111"/>
        <v>0</v>
      </c>
      <c r="AJ69" s="11">
        <f t="shared" si="111"/>
        <v>0</v>
      </c>
      <c r="AK69" s="11">
        <f t="shared" si="111"/>
        <v>0</v>
      </c>
      <c r="AL69" s="11">
        <f t="shared" si="111"/>
        <v>0</v>
      </c>
      <c r="AM69" s="11">
        <f t="shared" si="111"/>
        <v>0</v>
      </c>
      <c r="AN69" s="11">
        <f t="shared" si="111"/>
        <v>0</v>
      </c>
    </row>
    <row r="70" spans="1:40" x14ac:dyDescent="0.25">
      <c r="B70" s="10"/>
      <c r="C70" s="10"/>
      <c r="E70" s="11">
        <f t="shared" si="112"/>
        <v>0</v>
      </c>
      <c r="F70" s="11">
        <f t="shared" si="110"/>
        <v>0</v>
      </c>
      <c r="G70" s="11">
        <f t="shared" si="110"/>
        <v>0</v>
      </c>
      <c r="H70" s="11">
        <f t="shared" si="110"/>
        <v>0</v>
      </c>
      <c r="I70" s="11">
        <f t="shared" si="110"/>
        <v>0</v>
      </c>
      <c r="J70" s="11">
        <f t="shared" si="110"/>
        <v>0</v>
      </c>
      <c r="K70" s="11">
        <f t="shared" si="110"/>
        <v>0</v>
      </c>
      <c r="L70" s="11">
        <f t="shared" si="110"/>
        <v>0</v>
      </c>
      <c r="M70" s="11">
        <f t="shared" si="110"/>
        <v>0</v>
      </c>
      <c r="N70" s="11">
        <f t="shared" si="110"/>
        <v>0</v>
      </c>
      <c r="O70" s="11">
        <f t="shared" si="110"/>
        <v>0</v>
      </c>
      <c r="P70" s="11">
        <f t="shared" si="110"/>
        <v>0</v>
      </c>
      <c r="Q70" s="11">
        <f t="shared" si="110"/>
        <v>0</v>
      </c>
      <c r="R70" s="11">
        <f t="shared" si="110"/>
        <v>0</v>
      </c>
      <c r="S70" s="11">
        <f t="shared" si="110"/>
        <v>0</v>
      </c>
      <c r="T70" s="11">
        <f t="shared" si="110"/>
        <v>0</v>
      </c>
      <c r="U70" s="11">
        <f t="shared" si="110"/>
        <v>0</v>
      </c>
      <c r="V70" s="11">
        <f t="shared" si="110"/>
        <v>0</v>
      </c>
      <c r="W70" s="11">
        <f t="shared" si="110"/>
        <v>0</v>
      </c>
      <c r="X70" s="11">
        <f t="shared" si="110"/>
        <v>0</v>
      </c>
      <c r="Y70" s="11">
        <f t="shared" si="110"/>
        <v>0</v>
      </c>
      <c r="Z70" s="11">
        <f t="shared" si="110"/>
        <v>0</v>
      </c>
      <c r="AA70" s="11">
        <f t="shared" si="110"/>
        <v>0</v>
      </c>
      <c r="AB70" s="11">
        <f t="shared" si="110"/>
        <v>0</v>
      </c>
      <c r="AC70" s="11">
        <f t="shared" si="111"/>
        <v>0</v>
      </c>
      <c r="AD70" s="11">
        <f t="shared" si="111"/>
        <v>0</v>
      </c>
      <c r="AE70" s="11">
        <f t="shared" si="111"/>
        <v>0</v>
      </c>
      <c r="AF70" s="11">
        <f t="shared" si="111"/>
        <v>0</v>
      </c>
      <c r="AG70" s="11">
        <f t="shared" si="111"/>
        <v>0</v>
      </c>
      <c r="AH70" s="11">
        <f t="shared" si="111"/>
        <v>0</v>
      </c>
      <c r="AI70" s="11">
        <f t="shared" si="111"/>
        <v>0</v>
      </c>
      <c r="AJ70" s="11">
        <f t="shared" si="111"/>
        <v>0</v>
      </c>
      <c r="AK70" s="11">
        <f t="shared" si="111"/>
        <v>0</v>
      </c>
      <c r="AL70" s="11">
        <f t="shared" si="111"/>
        <v>0</v>
      </c>
      <c r="AM70" s="11">
        <f t="shared" si="111"/>
        <v>0</v>
      </c>
      <c r="AN70" s="11">
        <f t="shared" si="111"/>
        <v>0</v>
      </c>
    </row>
    <row r="71" spans="1:40" x14ac:dyDescent="0.25">
      <c r="B71" s="10"/>
      <c r="C71" s="10"/>
      <c r="E71" s="11">
        <f t="shared" si="112"/>
        <v>0</v>
      </c>
      <c r="F71" s="11">
        <f t="shared" si="110"/>
        <v>0</v>
      </c>
      <c r="G71" s="11">
        <f t="shared" si="110"/>
        <v>0</v>
      </c>
      <c r="H71" s="11">
        <f t="shared" si="110"/>
        <v>0</v>
      </c>
      <c r="I71" s="11">
        <f t="shared" si="110"/>
        <v>0</v>
      </c>
      <c r="J71" s="11">
        <f t="shared" si="110"/>
        <v>0</v>
      </c>
      <c r="K71" s="11">
        <f t="shared" si="110"/>
        <v>0</v>
      </c>
      <c r="L71" s="11">
        <f t="shared" si="110"/>
        <v>0</v>
      </c>
      <c r="M71" s="11">
        <f t="shared" si="110"/>
        <v>0</v>
      </c>
      <c r="N71" s="11">
        <f t="shared" si="110"/>
        <v>0</v>
      </c>
      <c r="O71" s="11">
        <f t="shared" si="110"/>
        <v>0</v>
      </c>
      <c r="P71" s="11">
        <f t="shared" si="110"/>
        <v>0</v>
      </c>
      <c r="Q71" s="11">
        <f t="shared" si="110"/>
        <v>0</v>
      </c>
      <c r="R71" s="11">
        <f t="shared" si="110"/>
        <v>0</v>
      </c>
      <c r="S71" s="11">
        <f t="shared" si="110"/>
        <v>0</v>
      </c>
      <c r="T71" s="11">
        <f t="shared" si="110"/>
        <v>0</v>
      </c>
      <c r="U71" s="11">
        <f t="shared" si="110"/>
        <v>0</v>
      </c>
      <c r="V71" s="11">
        <f t="shared" si="110"/>
        <v>0</v>
      </c>
      <c r="W71" s="11">
        <f t="shared" si="110"/>
        <v>0</v>
      </c>
      <c r="X71" s="11">
        <f t="shared" si="110"/>
        <v>0</v>
      </c>
      <c r="Y71" s="11">
        <f t="shared" si="110"/>
        <v>0</v>
      </c>
      <c r="Z71" s="11">
        <f t="shared" si="110"/>
        <v>0</v>
      </c>
      <c r="AA71" s="11">
        <f t="shared" si="110"/>
        <v>0</v>
      </c>
      <c r="AB71" s="11">
        <f t="shared" si="110"/>
        <v>0</v>
      </c>
      <c r="AC71" s="11">
        <f t="shared" si="111"/>
        <v>0</v>
      </c>
      <c r="AD71" s="11">
        <f t="shared" si="111"/>
        <v>0</v>
      </c>
      <c r="AE71" s="11">
        <f t="shared" si="111"/>
        <v>0</v>
      </c>
      <c r="AF71" s="11">
        <f t="shared" si="111"/>
        <v>0</v>
      </c>
      <c r="AG71" s="11">
        <f t="shared" si="111"/>
        <v>0</v>
      </c>
      <c r="AH71" s="11">
        <f t="shared" si="111"/>
        <v>0</v>
      </c>
      <c r="AI71" s="11">
        <f t="shared" si="111"/>
        <v>0</v>
      </c>
      <c r="AJ71" s="11">
        <f t="shared" si="111"/>
        <v>0</v>
      </c>
      <c r="AK71" s="11">
        <f t="shared" si="111"/>
        <v>0</v>
      </c>
      <c r="AL71" s="11">
        <f t="shared" si="111"/>
        <v>0</v>
      </c>
      <c r="AM71" s="11">
        <f t="shared" si="111"/>
        <v>0</v>
      </c>
      <c r="AN71" s="11">
        <f t="shared" si="111"/>
        <v>0</v>
      </c>
    </row>
    <row r="72" spans="1:40" x14ac:dyDescent="0.25">
      <c r="B72" s="10"/>
      <c r="C72" s="10"/>
      <c r="E72" s="11">
        <f t="shared" si="112"/>
        <v>0</v>
      </c>
      <c r="F72" s="11">
        <f t="shared" si="110"/>
        <v>0</v>
      </c>
      <c r="G72" s="11">
        <f t="shared" si="110"/>
        <v>0</v>
      </c>
      <c r="H72" s="11">
        <f t="shared" si="110"/>
        <v>0</v>
      </c>
      <c r="I72" s="11">
        <f t="shared" si="110"/>
        <v>0</v>
      </c>
      <c r="J72" s="11">
        <f t="shared" si="110"/>
        <v>0</v>
      </c>
      <c r="K72" s="11">
        <f t="shared" si="110"/>
        <v>0</v>
      </c>
      <c r="L72" s="11">
        <f t="shared" si="110"/>
        <v>0</v>
      </c>
      <c r="M72" s="11">
        <f t="shared" si="110"/>
        <v>0</v>
      </c>
      <c r="N72" s="11">
        <f t="shared" si="110"/>
        <v>0</v>
      </c>
      <c r="O72" s="11">
        <f t="shared" si="110"/>
        <v>0</v>
      </c>
      <c r="P72" s="11">
        <f t="shared" si="110"/>
        <v>0</v>
      </c>
      <c r="Q72" s="11">
        <f t="shared" si="110"/>
        <v>0</v>
      </c>
      <c r="R72" s="11">
        <f t="shared" si="110"/>
        <v>0</v>
      </c>
      <c r="S72" s="11">
        <f t="shared" si="110"/>
        <v>0</v>
      </c>
      <c r="T72" s="11">
        <f t="shared" si="110"/>
        <v>0</v>
      </c>
      <c r="U72" s="11">
        <f t="shared" si="110"/>
        <v>0</v>
      </c>
      <c r="V72" s="11">
        <f t="shared" si="110"/>
        <v>0</v>
      </c>
      <c r="W72" s="11">
        <f t="shared" ref="F72:AB75" si="113">W15+W34-W53</f>
        <v>0</v>
      </c>
      <c r="X72" s="11">
        <f t="shared" si="113"/>
        <v>0</v>
      </c>
      <c r="Y72" s="11">
        <f t="shared" si="113"/>
        <v>0</v>
      </c>
      <c r="Z72" s="11">
        <f t="shared" si="113"/>
        <v>0</v>
      </c>
      <c r="AA72" s="11">
        <f t="shared" si="113"/>
        <v>0</v>
      </c>
      <c r="AB72" s="11">
        <f t="shared" si="113"/>
        <v>0</v>
      </c>
      <c r="AC72" s="11">
        <f t="shared" ref="AC72:AN72" si="114">AC15+AC34-AC53</f>
        <v>0</v>
      </c>
      <c r="AD72" s="11">
        <f t="shared" si="114"/>
        <v>0</v>
      </c>
      <c r="AE72" s="11">
        <f t="shared" si="114"/>
        <v>0</v>
      </c>
      <c r="AF72" s="11">
        <f t="shared" si="114"/>
        <v>0</v>
      </c>
      <c r="AG72" s="11">
        <f t="shared" si="114"/>
        <v>0</v>
      </c>
      <c r="AH72" s="11">
        <f t="shared" si="114"/>
        <v>0</v>
      </c>
      <c r="AI72" s="11">
        <f t="shared" si="114"/>
        <v>0</v>
      </c>
      <c r="AJ72" s="11">
        <f t="shared" si="114"/>
        <v>0</v>
      </c>
      <c r="AK72" s="11">
        <f t="shared" si="114"/>
        <v>0</v>
      </c>
      <c r="AL72" s="11">
        <f t="shared" si="114"/>
        <v>0</v>
      </c>
      <c r="AM72" s="11">
        <f t="shared" si="114"/>
        <v>0</v>
      </c>
      <c r="AN72" s="11">
        <f t="shared" si="114"/>
        <v>0</v>
      </c>
    </row>
    <row r="73" spans="1:40" x14ac:dyDescent="0.25">
      <c r="B73" s="10"/>
      <c r="C73" s="10"/>
      <c r="E73" s="11">
        <f t="shared" si="112"/>
        <v>0</v>
      </c>
      <c r="F73" s="11">
        <f t="shared" si="113"/>
        <v>0</v>
      </c>
      <c r="G73" s="11">
        <f t="shared" si="113"/>
        <v>0</v>
      </c>
      <c r="H73" s="11">
        <f t="shared" si="113"/>
        <v>0</v>
      </c>
      <c r="I73" s="11">
        <f t="shared" si="113"/>
        <v>0</v>
      </c>
      <c r="J73" s="11">
        <f t="shared" si="113"/>
        <v>0</v>
      </c>
      <c r="K73" s="11">
        <f t="shared" si="113"/>
        <v>0</v>
      </c>
      <c r="L73" s="11">
        <f t="shared" si="113"/>
        <v>0</v>
      </c>
      <c r="M73" s="11">
        <f t="shared" si="113"/>
        <v>0</v>
      </c>
      <c r="N73" s="11">
        <f t="shared" si="113"/>
        <v>0</v>
      </c>
      <c r="O73" s="11">
        <f t="shared" si="113"/>
        <v>0</v>
      </c>
      <c r="P73" s="11">
        <f t="shared" si="113"/>
        <v>0</v>
      </c>
      <c r="Q73" s="11">
        <f t="shared" si="113"/>
        <v>0</v>
      </c>
      <c r="R73" s="11">
        <f t="shared" si="113"/>
        <v>0</v>
      </c>
      <c r="S73" s="11">
        <f t="shared" si="113"/>
        <v>0</v>
      </c>
      <c r="T73" s="11">
        <f t="shared" si="113"/>
        <v>0</v>
      </c>
      <c r="U73" s="11">
        <f t="shared" si="113"/>
        <v>0</v>
      </c>
      <c r="V73" s="11">
        <f t="shared" si="113"/>
        <v>0</v>
      </c>
      <c r="W73" s="11">
        <f t="shared" si="113"/>
        <v>0</v>
      </c>
      <c r="X73" s="11">
        <f t="shared" si="113"/>
        <v>0</v>
      </c>
      <c r="Y73" s="11">
        <f t="shared" si="113"/>
        <v>0</v>
      </c>
      <c r="Z73" s="11">
        <f t="shared" si="113"/>
        <v>0</v>
      </c>
      <c r="AA73" s="11">
        <f t="shared" si="113"/>
        <v>0</v>
      </c>
      <c r="AB73" s="11">
        <f t="shared" si="113"/>
        <v>0</v>
      </c>
      <c r="AC73" s="11">
        <f t="shared" ref="AC73:AN73" si="115">AC16+AC35-AC54</f>
        <v>0</v>
      </c>
      <c r="AD73" s="11">
        <f t="shared" si="115"/>
        <v>0</v>
      </c>
      <c r="AE73" s="11">
        <f t="shared" si="115"/>
        <v>0</v>
      </c>
      <c r="AF73" s="11">
        <f t="shared" si="115"/>
        <v>0</v>
      </c>
      <c r="AG73" s="11">
        <f t="shared" si="115"/>
        <v>0</v>
      </c>
      <c r="AH73" s="11">
        <f t="shared" si="115"/>
        <v>0</v>
      </c>
      <c r="AI73" s="11">
        <f t="shared" si="115"/>
        <v>0</v>
      </c>
      <c r="AJ73" s="11">
        <f t="shared" si="115"/>
        <v>0</v>
      </c>
      <c r="AK73" s="11">
        <f t="shared" si="115"/>
        <v>0</v>
      </c>
      <c r="AL73" s="11">
        <f t="shared" si="115"/>
        <v>0</v>
      </c>
      <c r="AM73" s="11">
        <f t="shared" si="115"/>
        <v>0</v>
      </c>
      <c r="AN73" s="11">
        <f t="shared" si="115"/>
        <v>0</v>
      </c>
    </row>
    <row r="74" spans="1:40" x14ac:dyDescent="0.25">
      <c r="B74" s="10"/>
      <c r="C74" s="10"/>
      <c r="E74" s="11">
        <f t="shared" si="112"/>
        <v>0</v>
      </c>
      <c r="F74" s="11">
        <f t="shared" si="113"/>
        <v>0</v>
      </c>
      <c r="G74" s="11">
        <f t="shared" si="113"/>
        <v>0</v>
      </c>
      <c r="H74" s="11">
        <f t="shared" si="113"/>
        <v>0</v>
      </c>
      <c r="I74" s="11">
        <f t="shared" si="113"/>
        <v>0</v>
      </c>
      <c r="J74" s="11">
        <f t="shared" si="113"/>
        <v>0</v>
      </c>
      <c r="K74" s="11">
        <f t="shared" si="113"/>
        <v>0</v>
      </c>
      <c r="L74" s="11">
        <f t="shared" si="113"/>
        <v>0</v>
      </c>
      <c r="M74" s="11">
        <f t="shared" si="113"/>
        <v>0</v>
      </c>
      <c r="N74" s="11">
        <f t="shared" si="113"/>
        <v>0</v>
      </c>
      <c r="O74" s="11">
        <f t="shared" si="113"/>
        <v>0</v>
      </c>
      <c r="P74" s="11">
        <f t="shared" si="113"/>
        <v>0</v>
      </c>
      <c r="Q74" s="11">
        <f t="shared" si="113"/>
        <v>0</v>
      </c>
      <c r="R74" s="11">
        <f t="shared" si="113"/>
        <v>0</v>
      </c>
      <c r="S74" s="11">
        <f t="shared" si="113"/>
        <v>0</v>
      </c>
      <c r="T74" s="11">
        <f t="shared" si="113"/>
        <v>0</v>
      </c>
      <c r="U74" s="11">
        <f t="shared" si="113"/>
        <v>0</v>
      </c>
      <c r="V74" s="11">
        <f t="shared" si="113"/>
        <v>0</v>
      </c>
      <c r="W74" s="11">
        <f t="shared" si="113"/>
        <v>0</v>
      </c>
      <c r="X74" s="11">
        <f t="shared" si="113"/>
        <v>0</v>
      </c>
      <c r="Y74" s="11">
        <f t="shared" si="113"/>
        <v>0</v>
      </c>
      <c r="Z74" s="11">
        <f t="shared" si="113"/>
        <v>0</v>
      </c>
      <c r="AA74" s="11">
        <f t="shared" si="113"/>
        <v>0</v>
      </c>
      <c r="AB74" s="11">
        <f t="shared" si="113"/>
        <v>0</v>
      </c>
      <c r="AC74" s="11">
        <f t="shared" ref="AC74:AN74" si="116">AC17+AC36-AC55</f>
        <v>0</v>
      </c>
      <c r="AD74" s="11">
        <f t="shared" si="116"/>
        <v>0</v>
      </c>
      <c r="AE74" s="11">
        <f t="shared" si="116"/>
        <v>0</v>
      </c>
      <c r="AF74" s="11">
        <f t="shared" si="116"/>
        <v>0</v>
      </c>
      <c r="AG74" s="11">
        <f t="shared" si="116"/>
        <v>0</v>
      </c>
      <c r="AH74" s="11">
        <f t="shared" si="116"/>
        <v>0</v>
      </c>
      <c r="AI74" s="11">
        <f t="shared" si="116"/>
        <v>0</v>
      </c>
      <c r="AJ74" s="11">
        <f t="shared" si="116"/>
        <v>0</v>
      </c>
      <c r="AK74" s="11">
        <f t="shared" si="116"/>
        <v>0</v>
      </c>
      <c r="AL74" s="11">
        <f t="shared" si="116"/>
        <v>0</v>
      </c>
      <c r="AM74" s="11">
        <f t="shared" si="116"/>
        <v>0</v>
      </c>
      <c r="AN74" s="11">
        <f t="shared" si="116"/>
        <v>0</v>
      </c>
    </row>
    <row r="75" spans="1:40" x14ac:dyDescent="0.25">
      <c r="B75" s="10"/>
      <c r="C75" s="10"/>
      <c r="E75" s="11">
        <f t="shared" si="112"/>
        <v>0</v>
      </c>
      <c r="F75" s="11">
        <f t="shared" si="113"/>
        <v>0</v>
      </c>
      <c r="G75" s="11">
        <f t="shared" si="113"/>
        <v>0</v>
      </c>
      <c r="H75" s="11">
        <f t="shared" si="113"/>
        <v>0</v>
      </c>
      <c r="I75" s="11">
        <f t="shared" si="113"/>
        <v>0</v>
      </c>
      <c r="J75" s="11">
        <f t="shared" si="113"/>
        <v>0</v>
      </c>
      <c r="K75" s="11">
        <f t="shared" si="113"/>
        <v>0</v>
      </c>
      <c r="L75" s="11">
        <f t="shared" si="113"/>
        <v>0</v>
      </c>
      <c r="M75" s="11">
        <f t="shared" si="113"/>
        <v>0</v>
      </c>
      <c r="N75" s="11">
        <f t="shared" si="113"/>
        <v>0</v>
      </c>
      <c r="O75" s="11">
        <f t="shared" si="113"/>
        <v>0</v>
      </c>
      <c r="P75" s="11">
        <f t="shared" si="113"/>
        <v>0</v>
      </c>
      <c r="Q75" s="11">
        <f t="shared" si="113"/>
        <v>0</v>
      </c>
      <c r="R75" s="11">
        <f t="shared" si="113"/>
        <v>0</v>
      </c>
      <c r="S75" s="11">
        <f t="shared" si="113"/>
        <v>0</v>
      </c>
      <c r="T75" s="11">
        <f t="shared" si="113"/>
        <v>0</v>
      </c>
      <c r="U75" s="11">
        <f t="shared" si="113"/>
        <v>0</v>
      </c>
      <c r="V75" s="11">
        <f t="shared" si="113"/>
        <v>0</v>
      </c>
      <c r="W75" s="11">
        <f t="shared" si="113"/>
        <v>0</v>
      </c>
      <c r="X75" s="11">
        <f t="shared" si="113"/>
        <v>0</v>
      </c>
      <c r="Y75" s="11">
        <f t="shared" si="113"/>
        <v>0</v>
      </c>
      <c r="Z75" s="11">
        <f t="shared" si="113"/>
        <v>0</v>
      </c>
      <c r="AA75" s="11">
        <f t="shared" si="113"/>
        <v>0</v>
      </c>
      <c r="AB75" s="11">
        <f t="shared" si="113"/>
        <v>0</v>
      </c>
      <c r="AC75" s="11">
        <f t="shared" ref="AC75:AN75" si="117">AC18+AC37-AC56</f>
        <v>0</v>
      </c>
      <c r="AD75" s="11">
        <f t="shared" si="117"/>
        <v>0</v>
      </c>
      <c r="AE75" s="11">
        <f t="shared" si="117"/>
        <v>0</v>
      </c>
      <c r="AF75" s="11">
        <f t="shared" si="117"/>
        <v>0</v>
      </c>
      <c r="AG75" s="11">
        <f t="shared" si="117"/>
        <v>0</v>
      </c>
      <c r="AH75" s="11">
        <f t="shared" si="117"/>
        <v>0</v>
      </c>
      <c r="AI75" s="11">
        <f t="shared" si="117"/>
        <v>0</v>
      </c>
      <c r="AJ75" s="11">
        <f t="shared" si="117"/>
        <v>0</v>
      </c>
      <c r="AK75" s="11">
        <f t="shared" si="117"/>
        <v>0</v>
      </c>
      <c r="AL75" s="11">
        <f t="shared" si="117"/>
        <v>0</v>
      </c>
      <c r="AM75" s="11">
        <f t="shared" si="117"/>
        <v>0</v>
      </c>
      <c r="AN75" s="11">
        <f t="shared" si="117"/>
        <v>0</v>
      </c>
    </row>
    <row r="76" spans="1:40" x14ac:dyDescent="0.25">
      <c r="E76" s="13">
        <f>SUM(E61:E75)</f>
        <v>106750</v>
      </c>
      <c r="F76" s="13">
        <f t="shared" ref="F76" si="118">SUM(F61:F75)</f>
        <v>-106750</v>
      </c>
      <c r="G76" s="13">
        <f t="shared" ref="G76" si="119">SUM(G61:G75)</f>
        <v>0</v>
      </c>
      <c r="H76" s="13">
        <f t="shared" ref="H76" si="120">SUM(H61:H75)</f>
        <v>0</v>
      </c>
      <c r="I76" s="13">
        <f t="shared" ref="I76" si="121">SUM(I61:I75)</f>
        <v>0</v>
      </c>
      <c r="J76" s="13">
        <f t="shared" ref="J76" si="122">SUM(J61:J75)</f>
        <v>0</v>
      </c>
      <c r="K76" s="13">
        <f t="shared" ref="K76" si="123">SUM(K61:K75)</f>
        <v>0</v>
      </c>
      <c r="L76" s="13">
        <f t="shared" ref="L76" si="124">SUM(L61:L75)</f>
        <v>0</v>
      </c>
      <c r="M76" s="13">
        <f t="shared" ref="M76" si="125">SUM(M61:M75)</f>
        <v>0</v>
      </c>
      <c r="N76" s="13">
        <f t="shared" ref="N76" si="126">SUM(N61:N75)</f>
        <v>0</v>
      </c>
      <c r="O76" s="13">
        <f t="shared" ref="O76" si="127">SUM(O61:O75)</f>
        <v>0</v>
      </c>
      <c r="P76" s="13">
        <f t="shared" ref="P76" si="128">SUM(P61:P75)</f>
        <v>0</v>
      </c>
      <c r="Q76" s="13">
        <f t="shared" ref="Q76" si="129">SUM(Q61:Q75)</f>
        <v>0</v>
      </c>
      <c r="R76" s="13">
        <f t="shared" ref="R76" si="130">SUM(R61:R75)</f>
        <v>0</v>
      </c>
      <c r="S76" s="13">
        <f t="shared" ref="S76" si="131">SUM(S61:S75)</f>
        <v>0</v>
      </c>
      <c r="T76" s="13">
        <f t="shared" ref="T76" si="132">SUM(T61:T75)</f>
        <v>0</v>
      </c>
      <c r="U76" s="13">
        <f t="shared" ref="U76" si="133">SUM(U61:U75)</f>
        <v>0</v>
      </c>
      <c r="V76" s="13">
        <f t="shared" ref="V76" si="134">SUM(V61:V75)</f>
        <v>0</v>
      </c>
      <c r="W76" s="13">
        <f t="shared" ref="W76" si="135">SUM(W61:W75)</f>
        <v>0</v>
      </c>
      <c r="X76" s="13">
        <f t="shared" ref="X76" si="136">SUM(X61:X75)</f>
        <v>0</v>
      </c>
      <c r="Y76" s="13">
        <f t="shared" ref="Y76" si="137">SUM(Y61:Y75)</f>
        <v>0</v>
      </c>
      <c r="Z76" s="13">
        <f t="shared" ref="Z76" si="138">SUM(Z61:Z75)</f>
        <v>0</v>
      </c>
      <c r="AA76" s="13">
        <f t="shared" ref="AA76" si="139">SUM(AA61:AA75)</f>
        <v>0</v>
      </c>
      <c r="AB76" s="13">
        <f t="shared" ref="AB76:AN76" si="140">SUM(AB61:AB75)</f>
        <v>0</v>
      </c>
      <c r="AC76" s="13">
        <f t="shared" si="140"/>
        <v>0</v>
      </c>
      <c r="AD76" s="13">
        <f t="shared" si="140"/>
        <v>0</v>
      </c>
      <c r="AE76" s="13">
        <f t="shared" si="140"/>
        <v>0</v>
      </c>
      <c r="AF76" s="13">
        <f t="shared" si="140"/>
        <v>0</v>
      </c>
      <c r="AG76" s="13">
        <f t="shared" si="140"/>
        <v>0</v>
      </c>
      <c r="AH76" s="13">
        <f t="shared" si="140"/>
        <v>0</v>
      </c>
      <c r="AI76" s="13">
        <f t="shared" si="140"/>
        <v>0</v>
      </c>
      <c r="AJ76" s="13">
        <f t="shared" si="140"/>
        <v>0</v>
      </c>
      <c r="AK76" s="13">
        <f t="shared" si="140"/>
        <v>0</v>
      </c>
      <c r="AL76" s="13">
        <f t="shared" si="140"/>
        <v>0</v>
      </c>
      <c r="AM76" s="13">
        <f t="shared" si="140"/>
        <v>0</v>
      </c>
      <c r="AN76" s="13">
        <f t="shared" si="140"/>
        <v>0</v>
      </c>
    </row>
    <row r="79" spans="1:40" x14ac:dyDescent="0.25">
      <c r="A79" s="14" t="s">
        <v>124</v>
      </c>
      <c r="B79" s="14" t="s">
        <v>125</v>
      </c>
      <c r="C79" s="14" t="s">
        <v>75</v>
      </c>
      <c r="E79" s="15">
        <v>43131</v>
      </c>
      <c r="F79" s="15">
        <f>EOMONTH(E79,1)</f>
        <v>43159</v>
      </c>
      <c r="G79" s="15">
        <f t="shared" ref="G79:AB79" si="141">EOMONTH(F79,1)</f>
        <v>43190</v>
      </c>
      <c r="H79" s="15">
        <f t="shared" si="141"/>
        <v>43220</v>
      </c>
      <c r="I79" s="15">
        <f t="shared" si="141"/>
        <v>43251</v>
      </c>
      <c r="J79" s="15">
        <f t="shared" si="141"/>
        <v>43281</v>
      </c>
      <c r="K79" s="15">
        <f t="shared" si="141"/>
        <v>43312</v>
      </c>
      <c r="L79" s="15">
        <f t="shared" si="141"/>
        <v>43343</v>
      </c>
      <c r="M79" s="15">
        <f t="shared" si="141"/>
        <v>43373</v>
      </c>
      <c r="N79" s="15">
        <f t="shared" si="141"/>
        <v>43404</v>
      </c>
      <c r="O79" s="15">
        <f t="shared" si="141"/>
        <v>43434</v>
      </c>
      <c r="P79" s="15">
        <f t="shared" si="141"/>
        <v>43465</v>
      </c>
      <c r="Q79" s="15">
        <f t="shared" si="141"/>
        <v>43496</v>
      </c>
      <c r="R79" s="15">
        <f t="shared" si="141"/>
        <v>43524</v>
      </c>
      <c r="S79" s="15">
        <f t="shared" si="141"/>
        <v>43555</v>
      </c>
      <c r="T79" s="15">
        <f t="shared" si="141"/>
        <v>43585</v>
      </c>
      <c r="U79" s="15">
        <f t="shared" si="141"/>
        <v>43616</v>
      </c>
      <c r="V79" s="15">
        <f t="shared" si="141"/>
        <v>43646</v>
      </c>
      <c r="W79" s="15">
        <f t="shared" si="141"/>
        <v>43677</v>
      </c>
      <c r="X79" s="15">
        <f t="shared" si="141"/>
        <v>43708</v>
      </c>
      <c r="Y79" s="15">
        <f t="shared" si="141"/>
        <v>43738</v>
      </c>
      <c r="Z79" s="15">
        <f t="shared" si="141"/>
        <v>43769</v>
      </c>
      <c r="AA79" s="15">
        <f t="shared" si="141"/>
        <v>43799</v>
      </c>
      <c r="AB79" s="15">
        <f t="shared" si="141"/>
        <v>43830</v>
      </c>
      <c r="AC79" s="15">
        <f t="shared" ref="AC79" si="142">EOMONTH(AB79,1)</f>
        <v>43861</v>
      </c>
      <c r="AD79" s="15">
        <f t="shared" ref="AD79" si="143">EOMONTH(AC79,1)</f>
        <v>43890</v>
      </c>
      <c r="AE79" s="15">
        <f t="shared" ref="AE79" si="144">EOMONTH(AD79,1)</f>
        <v>43921</v>
      </c>
      <c r="AF79" s="15">
        <f t="shared" ref="AF79" si="145">EOMONTH(AE79,1)</f>
        <v>43951</v>
      </c>
      <c r="AG79" s="15">
        <f t="shared" ref="AG79" si="146">EOMONTH(AF79,1)</f>
        <v>43982</v>
      </c>
      <c r="AH79" s="15">
        <f t="shared" ref="AH79" si="147">EOMONTH(AG79,1)</f>
        <v>44012</v>
      </c>
      <c r="AI79" s="15">
        <f t="shared" ref="AI79" si="148">EOMONTH(AH79,1)</f>
        <v>44043</v>
      </c>
      <c r="AJ79" s="15">
        <f t="shared" ref="AJ79" si="149">EOMONTH(AI79,1)</f>
        <v>44074</v>
      </c>
      <c r="AK79" s="15">
        <f t="shared" ref="AK79" si="150">EOMONTH(AJ79,1)</f>
        <v>44104</v>
      </c>
      <c r="AL79" s="15">
        <f t="shared" ref="AL79" si="151">EOMONTH(AK79,1)</f>
        <v>44135</v>
      </c>
      <c r="AM79" s="15">
        <f t="shared" ref="AM79" si="152">EOMONTH(AL79,1)</f>
        <v>44165</v>
      </c>
      <c r="AN79" s="15">
        <f t="shared" ref="AN79" si="153">EOMONTH(AM79,1)</f>
        <v>44196</v>
      </c>
    </row>
    <row r="80" spans="1:40" x14ac:dyDescent="0.25">
      <c r="A80" s="17">
        <v>0.1</v>
      </c>
      <c r="B80" s="10" t="str">
        <f>IF($C4="Fabbricati","Ammortamento Materiale Immobili",IF(OR($C4="Impianti e Macchinari",$C4="Attrezzature industriali e commerciali"),"Ammortamento Materiale Impianti e Macchinari",IF(OR($C4="Costi impianto e ampliamento",$C4="Ricerca e Sviluppo",$C4="Altre immobilizzazioni materiali"),"Ammortamento Immateriali","")))</f>
        <v>Ammortamento Materiale Immobili</v>
      </c>
      <c r="C80" s="10"/>
      <c r="E80" s="11">
        <f>($E4*$A80)/12</f>
        <v>833.33333333333337</v>
      </c>
      <c r="F80" s="11">
        <f t="shared" ref="F80:AN87" si="154">($E4*$A80)/12</f>
        <v>833.33333333333337</v>
      </c>
      <c r="G80" s="11">
        <f t="shared" si="154"/>
        <v>833.33333333333337</v>
      </c>
      <c r="H80" s="11">
        <f t="shared" si="154"/>
        <v>833.33333333333337</v>
      </c>
      <c r="I80" s="11">
        <f t="shared" si="154"/>
        <v>833.33333333333337</v>
      </c>
      <c r="J80" s="11">
        <f t="shared" si="154"/>
        <v>833.33333333333337</v>
      </c>
      <c r="K80" s="11">
        <f t="shared" si="154"/>
        <v>833.33333333333337</v>
      </c>
      <c r="L80" s="11">
        <f t="shared" si="154"/>
        <v>833.33333333333337</v>
      </c>
      <c r="M80" s="11">
        <f t="shared" si="154"/>
        <v>833.33333333333337</v>
      </c>
      <c r="N80" s="11">
        <f t="shared" si="154"/>
        <v>833.33333333333337</v>
      </c>
      <c r="O80" s="11">
        <f t="shared" si="154"/>
        <v>833.33333333333337</v>
      </c>
      <c r="P80" s="11">
        <f t="shared" si="154"/>
        <v>833.33333333333337</v>
      </c>
      <c r="Q80" s="11">
        <f t="shared" si="154"/>
        <v>833.33333333333337</v>
      </c>
      <c r="R80" s="11">
        <f t="shared" si="154"/>
        <v>833.33333333333337</v>
      </c>
      <c r="S80" s="11">
        <f t="shared" si="154"/>
        <v>833.33333333333337</v>
      </c>
      <c r="T80" s="11">
        <f t="shared" si="154"/>
        <v>833.33333333333337</v>
      </c>
      <c r="U80" s="11">
        <f t="shared" si="154"/>
        <v>833.33333333333337</v>
      </c>
      <c r="V80" s="11">
        <f t="shared" si="154"/>
        <v>833.33333333333337</v>
      </c>
      <c r="W80" s="11">
        <f t="shared" si="154"/>
        <v>833.33333333333337</v>
      </c>
      <c r="X80" s="11">
        <f t="shared" si="154"/>
        <v>833.33333333333337</v>
      </c>
      <c r="Y80" s="11">
        <f t="shared" si="154"/>
        <v>833.33333333333337</v>
      </c>
      <c r="Z80" s="11">
        <f t="shared" si="154"/>
        <v>833.33333333333337</v>
      </c>
      <c r="AA80" s="11">
        <f t="shared" si="154"/>
        <v>833.33333333333337</v>
      </c>
      <c r="AB80" s="11">
        <f t="shared" si="154"/>
        <v>833.33333333333337</v>
      </c>
      <c r="AC80" s="11">
        <f t="shared" si="154"/>
        <v>833.33333333333337</v>
      </c>
      <c r="AD80" s="11">
        <f t="shared" si="154"/>
        <v>833.33333333333337</v>
      </c>
      <c r="AE80" s="11">
        <f t="shared" si="154"/>
        <v>833.33333333333337</v>
      </c>
      <c r="AF80" s="11">
        <f t="shared" si="154"/>
        <v>833.33333333333337</v>
      </c>
      <c r="AG80" s="11">
        <f t="shared" si="154"/>
        <v>833.33333333333337</v>
      </c>
      <c r="AH80" s="11">
        <f t="shared" si="154"/>
        <v>833.33333333333337</v>
      </c>
      <c r="AI80" s="11">
        <f t="shared" si="154"/>
        <v>833.33333333333337</v>
      </c>
      <c r="AJ80" s="11">
        <f t="shared" si="154"/>
        <v>833.33333333333337</v>
      </c>
      <c r="AK80" s="11">
        <f t="shared" si="154"/>
        <v>833.33333333333337</v>
      </c>
      <c r="AL80" s="11">
        <f t="shared" si="154"/>
        <v>833.33333333333337</v>
      </c>
      <c r="AM80" s="11">
        <f t="shared" si="154"/>
        <v>833.33333333333337</v>
      </c>
      <c r="AN80" s="11">
        <f t="shared" si="154"/>
        <v>833.33333333333337</v>
      </c>
    </row>
    <row r="81" spans="1:40" x14ac:dyDescent="0.25">
      <c r="A81" s="17">
        <v>0.1</v>
      </c>
      <c r="B81" s="10" t="str">
        <f t="shared" ref="B81:B94" si="155">IF($C5="Fabbricati","Ammortamento Materiale Immobili",IF(OR($C5="Impianti e Macchinari",$C5="Attrezzature industriali e commerciali"),"Ammortamento Materiale Impianti e Macchinari",IF(OR($C5="Costi impianto e ampliamento",$C5="Ricerca e Sviluppo",$C5="Altre immobilizzazioni materiali"),"Ammortamento Immateriali","")))</f>
        <v>Ammortamento Materiale Impianti e Macchinari</v>
      </c>
      <c r="C81" s="10"/>
      <c r="E81" s="11">
        <f t="shared" ref="E81:T94" si="156">($E5*$A81)/12</f>
        <v>500</v>
      </c>
      <c r="F81" s="11">
        <f t="shared" si="156"/>
        <v>500</v>
      </c>
      <c r="G81" s="11">
        <f t="shared" si="156"/>
        <v>500</v>
      </c>
      <c r="H81" s="11">
        <f t="shared" si="156"/>
        <v>500</v>
      </c>
      <c r="I81" s="11">
        <f t="shared" si="156"/>
        <v>500</v>
      </c>
      <c r="J81" s="11">
        <f t="shared" si="156"/>
        <v>500</v>
      </c>
      <c r="K81" s="11">
        <f t="shared" si="156"/>
        <v>500</v>
      </c>
      <c r="L81" s="11">
        <f t="shared" si="156"/>
        <v>500</v>
      </c>
      <c r="M81" s="11">
        <f t="shared" si="156"/>
        <v>500</v>
      </c>
      <c r="N81" s="11">
        <f t="shared" si="156"/>
        <v>500</v>
      </c>
      <c r="O81" s="11">
        <f t="shared" si="156"/>
        <v>500</v>
      </c>
      <c r="P81" s="11">
        <f t="shared" si="156"/>
        <v>500</v>
      </c>
      <c r="Q81" s="11">
        <f t="shared" si="156"/>
        <v>500</v>
      </c>
      <c r="R81" s="11">
        <f t="shared" si="156"/>
        <v>500</v>
      </c>
      <c r="S81" s="11">
        <f t="shared" si="156"/>
        <v>500</v>
      </c>
      <c r="T81" s="11">
        <f t="shared" si="156"/>
        <v>500</v>
      </c>
      <c r="U81" s="11">
        <f t="shared" si="154"/>
        <v>500</v>
      </c>
      <c r="V81" s="11">
        <f t="shared" si="154"/>
        <v>500</v>
      </c>
      <c r="W81" s="11">
        <f t="shared" si="154"/>
        <v>500</v>
      </c>
      <c r="X81" s="11">
        <f t="shared" si="154"/>
        <v>500</v>
      </c>
      <c r="Y81" s="11">
        <f t="shared" si="154"/>
        <v>500</v>
      </c>
      <c r="Z81" s="11">
        <f t="shared" si="154"/>
        <v>500</v>
      </c>
      <c r="AA81" s="11">
        <f t="shared" si="154"/>
        <v>500</v>
      </c>
      <c r="AB81" s="11">
        <f t="shared" si="154"/>
        <v>500</v>
      </c>
      <c r="AC81" s="11">
        <f t="shared" si="154"/>
        <v>500</v>
      </c>
      <c r="AD81" s="11">
        <f t="shared" si="154"/>
        <v>500</v>
      </c>
      <c r="AE81" s="11">
        <f t="shared" si="154"/>
        <v>500</v>
      </c>
      <c r="AF81" s="11">
        <f t="shared" si="154"/>
        <v>500</v>
      </c>
      <c r="AG81" s="11">
        <f t="shared" si="154"/>
        <v>500</v>
      </c>
      <c r="AH81" s="11">
        <f t="shared" si="154"/>
        <v>500</v>
      </c>
      <c r="AI81" s="11">
        <f t="shared" si="154"/>
        <v>500</v>
      </c>
      <c r="AJ81" s="11">
        <f t="shared" si="154"/>
        <v>500</v>
      </c>
      <c r="AK81" s="11">
        <f t="shared" si="154"/>
        <v>500</v>
      </c>
      <c r="AL81" s="11">
        <f t="shared" si="154"/>
        <v>500</v>
      </c>
      <c r="AM81" s="11">
        <f t="shared" si="154"/>
        <v>500</v>
      </c>
      <c r="AN81" s="11">
        <f t="shared" si="154"/>
        <v>500</v>
      </c>
    </row>
    <row r="82" spans="1:40" x14ac:dyDescent="0.25">
      <c r="A82" s="17">
        <v>0.1</v>
      </c>
      <c r="B82" s="10" t="str">
        <f t="shared" si="155"/>
        <v>Ammortamento Materiale Impianti e Macchinari</v>
      </c>
      <c r="C82" s="10"/>
      <c r="E82" s="11">
        <f t="shared" si="156"/>
        <v>125</v>
      </c>
      <c r="F82" s="11">
        <f t="shared" si="154"/>
        <v>125</v>
      </c>
      <c r="G82" s="11">
        <f t="shared" si="154"/>
        <v>125</v>
      </c>
      <c r="H82" s="11">
        <f t="shared" si="154"/>
        <v>125</v>
      </c>
      <c r="I82" s="11">
        <f t="shared" si="154"/>
        <v>125</v>
      </c>
      <c r="J82" s="11">
        <f t="shared" si="154"/>
        <v>125</v>
      </c>
      <c r="K82" s="11">
        <f t="shared" si="154"/>
        <v>125</v>
      </c>
      <c r="L82" s="11">
        <f t="shared" si="154"/>
        <v>125</v>
      </c>
      <c r="M82" s="11">
        <f t="shared" si="154"/>
        <v>125</v>
      </c>
      <c r="N82" s="11">
        <f t="shared" si="154"/>
        <v>125</v>
      </c>
      <c r="O82" s="11">
        <f t="shared" si="154"/>
        <v>125</v>
      </c>
      <c r="P82" s="11">
        <f t="shared" si="154"/>
        <v>125</v>
      </c>
      <c r="Q82" s="11">
        <f t="shared" si="154"/>
        <v>125</v>
      </c>
      <c r="R82" s="11">
        <f t="shared" si="154"/>
        <v>125</v>
      </c>
      <c r="S82" s="11">
        <f t="shared" si="154"/>
        <v>125</v>
      </c>
      <c r="T82" s="11">
        <f t="shared" si="154"/>
        <v>125</v>
      </c>
      <c r="U82" s="11">
        <f t="shared" si="154"/>
        <v>125</v>
      </c>
      <c r="V82" s="11">
        <f t="shared" si="154"/>
        <v>125</v>
      </c>
      <c r="W82" s="11">
        <f t="shared" si="154"/>
        <v>125</v>
      </c>
      <c r="X82" s="11">
        <f t="shared" si="154"/>
        <v>125</v>
      </c>
      <c r="Y82" s="11">
        <f t="shared" si="154"/>
        <v>125</v>
      </c>
      <c r="Z82" s="11">
        <f t="shared" si="154"/>
        <v>125</v>
      </c>
      <c r="AA82" s="11">
        <f t="shared" si="154"/>
        <v>125</v>
      </c>
      <c r="AB82" s="11">
        <f t="shared" si="154"/>
        <v>125</v>
      </c>
      <c r="AC82" s="11">
        <f t="shared" si="154"/>
        <v>125</v>
      </c>
      <c r="AD82" s="11">
        <f t="shared" si="154"/>
        <v>125</v>
      </c>
      <c r="AE82" s="11">
        <f t="shared" si="154"/>
        <v>125</v>
      </c>
      <c r="AF82" s="11">
        <f t="shared" si="154"/>
        <v>125</v>
      </c>
      <c r="AG82" s="11">
        <f t="shared" si="154"/>
        <v>125</v>
      </c>
      <c r="AH82" s="11">
        <f t="shared" si="154"/>
        <v>125</v>
      </c>
      <c r="AI82" s="11">
        <f t="shared" si="154"/>
        <v>125</v>
      </c>
      <c r="AJ82" s="11">
        <f t="shared" si="154"/>
        <v>125</v>
      </c>
      <c r="AK82" s="11">
        <f t="shared" si="154"/>
        <v>125</v>
      </c>
      <c r="AL82" s="11">
        <f t="shared" si="154"/>
        <v>125</v>
      </c>
      <c r="AM82" s="11">
        <f t="shared" si="154"/>
        <v>125</v>
      </c>
      <c r="AN82" s="11">
        <f t="shared" si="154"/>
        <v>125</v>
      </c>
    </row>
    <row r="83" spans="1:40" x14ac:dyDescent="0.25">
      <c r="A83" s="17"/>
      <c r="B83" s="10" t="str">
        <f t="shared" si="155"/>
        <v/>
      </c>
      <c r="C83" s="10"/>
      <c r="E83" s="11">
        <f t="shared" si="156"/>
        <v>0</v>
      </c>
      <c r="F83" s="11">
        <f t="shared" si="154"/>
        <v>0</v>
      </c>
      <c r="G83" s="11">
        <f t="shared" si="154"/>
        <v>0</v>
      </c>
      <c r="H83" s="11">
        <f t="shared" si="154"/>
        <v>0</v>
      </c>
      <c r="I83" s="11">
        <f t="shared" si="154"/>
        <v>0</v>
      </c>
      <c r="J83" s="11">
        <f t="shared" si="154"/>
        <v>0</v>
      </c>
      <c r="K83" s="11">
        <f t="shared" si="154"/>
        <v>0</v>
      </c>
      <c r="L83" s="11">
        <f t="shared" si="154"/>
        <v>0</v>
      </c>
      <c r="M83" s="11">
        <f t="shared" si="154"/>
        <v>0</v>
      </c>
      <c r="N83" s="11">
        <f t="shared" si="154"/>
        <v>0</v>
      </c>
      <c r="O83" s="11">
        <f t="shared" si="154"/>
        <v>0</v>
      </c>
      <c r="P83" s="11">
        <f t="shared" si="154"/>
        <v>0</v>
      </c>
      <c r="Q83" s="11">
        <f t="shared" si="154"/>
        <v>0</v>
      </c>
      <c r="R83" s="11">
        <f t="shared" si="154"/>
        <v>0</v>
      </c>
      <c r="S83" s="11">
        <f t="shared" si="154"/>
        <v>0</v>
      </c>
      <c r="T83" s="11">
        <f t="shared" si="154"/>
        <v>0</v>
      </c>
      <c r="U83" s="11">
        <f t="shared" si="154"/>
        <v>0</v>
      </c>
      <c r="V83" s="11">
        <f t="shared" si="154"/>
        <v>0</v>
      </c>
      <c r="W83" s="11">
        <f t="shared" si="154"/>
        <v>0</v>
      </c>
      <c r="X83" s="11">
        <f t="shared" si="154"/>
        <v>0</v>
      </c>
      <c r="Y83" s="11">
        <f t="shared" si="154"/>
        <v>0</v>
      </c>
      <c r="Z83" s="11">
        <f t="shared" si="154"/>
        <v>0</v>
      </c>
      <c r="AA83" s="11">
        <f t="shared" si="154"/>
        <v>0</v>
      </c>
      <c r="AB83" s="11">
        <f t="shared" si="154"/>
        <v>0</v>
      </c>
      <c r="AC83" s="11">
        <f t="shared" si="154"/>
        <v>0</v>
      </c>
      <c r="AD83" s="11">
        <f t="shared" si="154"/>
        <v>0</v>
      </c>
      <c r="AE83" s="11">
        <f t="shared" si="154"/>
        <v>0</v>
      </c>
      <c r="AF83" s="11">
        <f t="shared" si="154"/>
        <v>0</v>
      </c>
      <c r="AG83" s="11">
        <f t="shared" si="154"/>
        <v>0</v>
      </c>
      <c r="AH83" s="11">
        <f t="shared" si="154"/>
        <v>0</v>
      </c>
      <c r="AI83" s="11">
        <f t="shared" si="154"/>
        <v>0</v>
      </c>
      <c r="AJ83" s="11">
        <f t="shared" si="154"/>
        <v>0</v>
      </c>
      <c r="AK83" s="11">
        <f t="shared" si="154"/>
        <v>0</v>
      </c>
      <c r="AL83" s="11">
        <f t="shared" si="154"/>
        <v>0</v>
      </c>
      <c r="AM83" s="11">
        <f t="shared" si="154"/>
        <v>0</v>
      </c>
      <c r="AN83" s="11">
        <f t="shared" si="154"/>
        <v>0</v>
      </c>
    </row>
    <row r="84" spans="1:40" x14ac:dyDescent="0.25">
      <c r="A84" s="17"/>
      <c r="B84" s="10" t="str">
        <f t="shared" si="155"/>
        <v/>
      </c>
      <c r="C84" s="10"/>
      <c r="E84" s="11">
        <f t="shared" si="156"/>
        <v>0</v>
      </c>
      <c r="F84" s="11">
        <f t="shared" si="154"/>
        <v>0</v>
      </c>
      <c r="G84" s="11">
        <f t="shared" si="154"/>
        <v>0</v>
      </c>
      <c r="H84" s="11">
        <f t="shared" si="154"/>
        <v>0</v>
      </c>
      <c r="I84" s="11">
        <f t="shared" si="154"/>
        <v>0</v>
      </c>
      <c r="J84" s="11">
        <f t="shared" si="154"/>
        <v>0</v>
      </c>
      <c r="K84" s="11">
        <f t="shared" si="154"/>
        <v>0</v>
      </c>
      <c r="L84" s="11">
        <f t="shared" si="154"/>
        <v>0</v>
      </c>
      <c r="M84" s="11">
        <f t="shared" si="154"/>
        <v>0</v>
      </c>
      <c r="N84" s="11">
        <f t="shared" si="154"/>
        <v>0</v>
      </c>
      <c r="O84" s="11">
        <f t="shared" si="154"/>
        <v>0</v>
      </c>
      <c r="P84" s="11">
        <f t="shared" si="154"/>
        <v>0</v>
      </c>
      <c r="Q84" s="11">
        <f t="shared" si="154"/>
        <v>0</v>
      </c>
      <c r="R84" s="11">
        <f t="shared" si="154"/>
        <v>0</v>
      </c>
      <c r="S84" s="11">
        <f t="shared" si="154"/>
        <v>0</v>
      </c>
      <c r="T84" s="11">
        <f t="shared" si="154"/>
        <v>0</v>
      </c>
      <c r="U84" s="11">
        <f t="shared" si="154"/>
        <v>0</v>
      </c>
      <c r="V84" s="11">
        <f t="shared" si="154"/>
        <v>0</v>
      </c>
      <c r="W84" s="11">
        <f t="shared" si="154"/>
        <v>0</v>
      </c>
      <c r="X84" s="11">
        <f t="shared" si="154"/>
        <v>0</v>
      </c>
      <c r="Y84" s="11">
        <f t="shared" si="154"/>
        <v>0</v>
      </c>
      <c r="Z84" s="11">
        <f t="shared" si="154"/>
        <v>0</v>
      </c>
      <c r="AA84" s="11">
        <f t="shared" si="154"/>
        <v>0</v>
      </c>
      <c r="AB84" s="11">
        <f t="shared" si="154"/>
        <v>0</v>
      </c>
      <c r="AC84" s="11">
        <f t="shared" si="154"/>
        <v>0</v>
      </c>
      <c r="AD84" s="11">
        <f t="shared" si="154"/>
        <v>0</v>
      </c>
      <c r="AE84" s="11">
        <f t="shared" si="154"/>
        <v>0</v>
      </c>
      <c r="AF84" s="11">
        <f t="shared" si="154"/>
        <v>0</v>
      </c>
      <c r="AG84" s="11">
        <f t="shared" si="154"/>
        <v>0</v>
      </c>
      <c r="AH84" s="11">
        <f t="shared" si="154"/>
        <v>0</v>
      </c>
      <c r="AI84" s="11">
        <f t="shared" si="154"/>
        <v>0</v>
      </c>
      <c r="AJ84" s="11">
        <f t="shared" si="154"/>
        <v>0</v>
      </c>
      <c r="AK84" s="11">
        <f t="shared" si="154"/>
        <v>0</v>
      </c>
      <c r="AL84" s="11">
        <f t="shared" si="154"/>
        <v>0</v>
      </c>
      <c r="AM84" s="11">
        <f t="shared" si="154"/>
        <v>0</v>
      </c>
      <c r="AN84" s="11">
        <f t="shared" si="154"/>
        <v>0</v>
      </c>
    </row>
    <row r="85" spans="1:40" x14ac:dyDescent="0.25">
      <c r="A85" s="17"/>
      <c r="B85" s="10" t="str">
        <f t="shared" si="155"/>
        <v/>
      </c>
      <c r="C85" s="10"/>
      <c r="E85" s="11">
        <f t="shared" si="156"/>
        <v>0</v>
      </c>
      <c r="F85" s="11">
        <f t="shared" si="154"/>
        <v>0</v>
      </c>
      <c r="G85" s="11">
        <f t="shared" si="154"/>
        <v>0</v>
      </c>
      <c r="H85" s="11">
        <f t="shared" si="154"/>
        <v>0</v>
      </c>
      <c r="I85" s="11">
        <f t="shared" si="154"/>
        <v>0</v>
      </c>
      <c r="J85" s="11">
        <f t="shared" si="154"/>
        <v>0</v>
      </c>
      <c r="K85" s="11">
        <f t="shared" si="154"/>
        <v>0</v>
      </c>
      <c r="L85" s="11">
        <f t="shared" si="154"/>
        <v>0</v>
      </c>
      <c r="M85" s="11">
        <f t="shared" si="154"/>
        <v>0</v>
      </c>
      <c r="N85" s="11">
        <f t="shared" si="154"/>
        <v>0</v>
      </c>
      <c r="O85" s="11">
        <f t="shared" si="154"/>
        <v>0</v>
      </c>
      <c r="P85" s="11">
        <f t="shared" si="154"/>
        <v>0</v>
      </c>
      <c r="Q85" s="11">
        <f t="shared" si="154"/>
        <v>0</v>
      </c>
      <c r="R85" s="11">
        <f t="shared" si="154"/>
        <v>0</v>
      </c>
      <c r="S85" s="11">
        <f t="shared" si="154"/>
        <v>0</v>
      </c>
      <c r="T85" s="11">
        <f t="shared" si="154"/>
        <v>0</v>
      </c>
      <c r="U85" s="11">
        <f t="shared" si="154"/>
        <v>0</v>
      </c>
      <c r="V85" s="11">
        <f t="shared" si="154"/>
        <v>0</v>
      </c>
      <c r="W85" s="11">
        <f t="shared" si="154"/>
        <v>0</v>
      </c>
      <c r="X85" s="11">
        <f t="shared" si="154"/>
        <v>0</v>
      </c>
      <c r="Y85" s="11">
        <f t="shared" si="154"/>
        <v>0</v>
      </c>
      <c r="Z85" s="11">
        <f t="shared" si="154"/>
        <v>0</v>
      </c>
      <c r="AA85" s="11">
        <f t="shared" si="154"/>
        <v>0</v>
      </c>
      <c r="AB85" s="11">
        <f t="shared" si="154"/>
        <v>0</v>
      </c>
      <c r="AC85" s="11">
        <f t="shared" si="154"/>
        <v>0</v>
      </c>
      <c r="AD85" s="11">
        <f t="shared" si="154"/>
        <v>0</v>
      </c>
      <c r="AE85" s="11">
        <f t="shared" si="154"/>
        <v>0</v>
      </c>
      <c r="AF85" s="11">
        <f t="shared" si="154"/>
        <v>0</v>
      </c>
      <c r="AG85" s="11">
        <f t="shared" si="154"/>
        <v>0</v>
      </c>
      <c r="AH85" s="11">
        <f t="shared" si="154"/>
        <v>0</v>
      </c>
      <c r="AI85" s="11">
        <f t="shared" si="154"/>
        <v>0</v>
      </c>
      <c r="AJ85" s="11">
        <f t="shared" si="154"/>
        <v>0</v>
      </c>
      <c r="AK85" s="11">
        <f t="shared" si="154"/>
        <v>0</v>
      </c>
      <c r="AL85" s="11">
        <f t="shared" si="154"/>
        <v>0</v>
      </c>
      <c r="AM85" s="11">
        <f t="shared" si="154"/>
        <v>0</v>
      </c>
      <c r="AN85" s="11">
        <f t="shared" si="154"/>
        <v>0</v>
      </c>
    </row>
    <row r="86" spans="1:40" x14ac:dyDescent="0.25">
      <c r="A86" s="17"/>
      <c r="B86" s="10" t="str">
        <f t="shared" si="155"/>
        <v/>
      </c>
      <c r="C86" s="10"/>
      <c r="E86" s="11">
        <f t="shared" si="156"/>
        <v>0</v>
      </c>
      <c r="F86" s="11">
        <f t="shared" si="154"/>
        <v>0</v>
      </c>
      <c r="G86" s="11">
        <f t="shared" si="154"/>
        <v>0</v>
      </c>
      <c r="H86" s="11">
        <f t="shared" si="154"/>
        <v>0</v>
      </c>
      <c r="I86" s="11">
        <f t="shared" si="154"/>
        <v>0</v>
      </c>
      <c r="J86" s="11">
        <f t="shared" si="154"/>
        <v>0</v>
      </c>
      <c r="K86" s="11">
        <f t="shared" si="154"/>
        <v>0</v>
      </c>
      <c r="L86" s="11">
        <f t="shared" si="154"/>
        <v>0</v>
      </c>
      <c r="M86" s="11">
        <f t="shared" si="154"/>
        <v>0</v>
      </c>
      <c r="N86" s="11">
        <f t="shared" si="154"/>
        <v>0</v>
      </c>
      <c r="O86" s="11">
        <f t="shared" si="154"/>
        <v>0</v>
      </c>
      <c r="P86" s="11">
        <f t="shared" si="154"/>
        <v>0</v>
      </c>
      <c r="Q86" s="11">
        <f t="shared" si="154"/>
        <v>0</v>
      </c>
      <c r="R86" s="11">
        <f t="shared" si="154"/>
        <v>0</v>
      </c>
      <c r="S86" s="11">
        <f t="shared" si="154"/>
        <v>0</v>
      </c>
      <c r="T86" s="11">
        <f t="shared" si="154"/>
        <v>0</v>
      </c>
      <c r="U86" s="11">
        <f t="shared" si="154"/>
        <v>0</v>
      </c>
      <c r="V86" s="11">
        <f t="shared" si="154"/>
        <v>0</v>
      </c>
      <c r="W86" s="11">
        <f t="shared" si="154"/>
        <v>0</v>
      </c>
      <c r="X86" s="11">
        <f t="shared" si="154"/>
        <v>0</v>
      </c>
      <c r="Y86" s="11">
        <f t="shared" si="154"/>
        <v>0</v>
      </c>
      <c r="Z86" s="11">
        <f t="shared" si="154"/>
        <v>0</v>
      </c>
      <c r="AA86" s="11">
        <f t="shared" si="154"/>
        <v>0</v>
      </c>
      <c r="AB86" s="11">
        <f t="shared" si="154"/>
        <v>0</v>
      </c>
      <c r="AC86" s="11">
        <f t="shared" si="154"/>
        <v>0</v>
      </c>
      <c r="AD86" s="11">
        <f t="shared" si="154"/>
        <v>0</v>
      </c>
      <c r="AE86" s="11">
        <f t="shared" si="154"/>
        <v>0</v>
      </c>
      <c r="AF86" s="11">
        <f t="shared" si="154"/>
        <v>0</v>
      </c>
      <c r="AG86" s="11">
        <f t="shared" si="154"/>
        <v>0</v>
      </c>
      <c r="AH86" s="11">
        <f t="shared" si="154"/>
        <v>0</v>
      </c>
      <c r="AI86" s="11">
        <f t="shared" si="154"/>
        <v>0</v>
      </c>
      <c r="AJ86" s="11">
        <f t="shared" si="154"/>
        <v>0</v>
      </c>
      <c r="AK86" s="11">
        <f t="shared" si="154"/>
        <v>0</v>
      </c>
      <c r="AL86" s="11">
        <f t="shared" si="154"/>
        <v>0</v>
      </c>
      <c r="AM86" s="11">
        <f t="shared" si="154"/>
        <v>0</v>
      </c>
      <c r="AN86" s="11">
        <f t="shared" si="154"/>
        <v>0</v>
      </c>
    </row>
    <row r="87" spans="1:40" x14ac:dyDescent="0.25">
      <c r="A87" s="17"/>
      <c r="B87" s="10" t="str">
        <f t="shared" si="155"/>
        <v/>
      </c>
      <c r="C87" s="10"/>
      <c r="E87" s="11">
        <f t="shared" si="156"/>
        <v>0</v>
      </c>
      <c r="F87" s="11">
        <f t="shared" si="154"/>
        <v>0</v>
      </c>
      <c r="G87" s="11">
        <f t="shared" si="154"/>
        <v>0</v>
      </c>
      <c r="H87" s="11">
        <f t="shared" si="154"/>
        <v>0</v>
      </c>
      <c r="I87" s="11">
        <f t="shared" si="154"/>
        <v>0</v>
      </c>
      <c r="J87" s="11">
        <f t="shared" si="154"/>
        <v>0</v>
      </c>
      <c r="K87" s="11">
        <f t="shared" si="154"/>
        <v>0</v>
      </c>
      <c r="L87" s="11">
        <f t="shared" si="154"/>
        <v>0</v>
      </c>
      <c r="M87" s="11">
        <f t="shared" si="154"/>
        <v>0</v>
      </c>
      <c r="N87" s="11">
        <f t="shared" si="154"/>
        <v>0</v>
      </c>
      <c r="O87" s="11">
        <f t="shared" si="154"/>
        <v>0</v>
      </c>
      <c r="P87" s="11">
        <f t="shared" si="154"/>
        <v>0</v>
      </c>
      <c r="Q87" s="11">
        <f t="shared" si="154"/>
        <v>0</v>
      </c>
      <c r="R87" s="11">
        <f t="shared" si="154"/>
        <v>0</v>
      </c>
      <c r="S87" s="11">
        <f t="shared" si="154"/>
        <v>0</v>
      </c>
      <c r="T87" s="11">
        <f t="shared" si="154"/>
        <v>0</v>
      </c>
      <c r="U87" s="11">
        <f t="shared" si="154"/>
        <v>0</v>
      </c>
      <c r="V87" s="11">
        <f t="shared" si="154"/>
        <v>0</v>
      </c>
      <c r="W87" s="11">
        <f t="shared" si="154"/>
        <v>0</v>
      </c>
      <c r="X87" s="11">
        <f t="shared" si="154"/>
        <v>0</v>
      </c>
      <c r="Y87" s="11">
        <f t="shared" si="154"/>
        <v>0</v>
      </c>
      <c r="Z87" s="11">
        <f t="shared" si="154"/>
        <v>0</v>
      </c>
      <c r="AA87" s="11">
        <f t="shared" si="154"/>
        <v>0</v>
      </c>
      <c r="AB87" s="11">
        <f t="shared" si="154"/>
        <v>0</v>
      </c>
      <c r="AC87" s="11">
        <f t="shared" si="154"/>
        <v>0</v>
      </c>
      <c r="AD87" s="11">
        <f t="shared" si="154"/>
        <v>0</v>
      </c>
      <c r="AE87" s="11">
        <f t="shared" ref="F87:AN94" si="157">($E11*$A87)/12</f>
        <v>0</v>
      </c>
      <c r="AF87" s="11">
        <f t="shared" si="157"/>
        <v>0</v>
      </c>
      <c r="AG87" s="11">
        <f t="shared" si="157"/>
        <v>0</v>
      </c>
      <c r="AH87" s="11">
        <f t="shared" si="157"/>
        <v>0</v>
      </c>
      <c r="AI87" s="11">
        <f t="shared" si="157"/>
        <v>0</v>
      </c>
      <c r="AJ87" s="11">
        <f t="shared" si="157"/>
        <v>0</v>
      </c>
      <c r="AK87" s="11">
        <f t="shared" si="157"/>
        <v>0</v>
      </c>
      <c r="AL87" s="11">
        <f t="shared" si="157"/>
        <v>0</v>
      </c>
      <c r="AM87" s="11">
        <f t="shared" si="157"/>
        <v>0</v>
      </c>
      <c r="AN87" s="11">
        <f t="shared" si="157"/>
        <v>0</v>
      </c>
    </row>
    <row r="88" spans="1:40" x14ac:dyDescent="0.25">
      <c r="A88" s="17"/>
      <c r="B88" s="10" t="str">
        <f t="shared" si="155"/>
        <v/>
      </c>
      <c r="C88" s="10"/>
      <c r="E88" s="11">
        <f t="shared" si="156"/>
        <v>0</v>
      </c>
      <c r="F88" s="11">
        <f t="shared" si="157"/>
        <v>0</v>
      </c>
      <c r="G88" s="11">
        <f t="shared" si="157"/>
        <v>0</v>
      </c>
      <c r="H88" s="11">
        <f t="shared" si="157"/>
        <v>0</v>
      </c>
      <c r="I88" s="11">
        <f t="shared" si="157"/>
        <v>0</v>
      </c>
      <c r="J88" s="11">
        <f t="shared" si="157"/>
        <v>0</v>
      </c>
      <c r="K88" s="11">
        <f t="shared" si="157"/>
        <v>0</v>
      </c>
      <c r="L88" s="11">
        <f t="shared" si="157"/>
        <v>0</v>
      </c>
      <c r="M88" s="11">
        <f t="shared" si="157"/>
        <v>0</v>
      </c>
      <c r="N88" s="11">
        <f t="shared" si="157"/>
        <v>0</v>
      </c>
      <c r="O88" s="11">
        <f t="shared" si="157"/>
        <v>0</v>
      </c>
      <c r="P88" s="11">
        <f t="shared" si="157"/>
        <v>0</v>
      </c>
      <c r="Q88" s="11">
        <f t="shared" si="157"/>
        <v>0</v>
      </c>
      <c r="R88" s="11">
        <f t="shared" si="157"/>
        <v>0</v>
      </c>
      <c r="S88" s="11">
        <f t="shared" si="157"/>
        <v>0</v>
      </c>
      <c r="T88" s="11">
        <f t="shared" si="157"/>
        <v>0</v>
      </c>
      <c r="U88" s="11">
        <f t="shared" si="157"/>
        <v>0</v>
      </c>
      <c r="V88" s="11">
        <f t="shared" si="157"/>
        <v>0</v>
      </c>
      <c r="W88" s="11">
        <f t="shared" si="157"/>
        <v>0</v>
      </c>
      <c r="X88" s="11">
        <f t="shared" si="157"/>
        <v>0</v>
      </c>
      <c r="Y88" s="11">
        <f t="shared" si="157"/>
        <v>0</v>
      </c>
      <c r="Z88" s="11">
        <f t="shared" si="157"/>
        <v>0</v>
      </c>
      <c r="AA88" s="11">
        <f t="shared" si="157"/>
        <v>0</v>
      </c>
      <c r="AB88" s="11">
        <f t="shared" si="157"/>
        <v>0</v>
      </c>
      <c r="AC88" s="11">
        <f t="shared" si="157"/>
        <v>0</v>
      </c>
      <c r="AD88" s="11">
        <f t="shared" si="157"/>
        <v>0</v>
      </c>
      <c r="AE88" s="11">
        <f t="shared" si="157"/>
        <v>0</v>
      </c>
      <c r="AF88" s="11">
        <f t="shared" si="157"/>
        <v>0</v>
      </c>
      <c r="AG88" s="11">
        <f t="shared" si="157"/>
        <v>0</v>
      </c>
      <c r="AH88" s="11">
        <f t="shared" si="157"/>
        <v>0</v>
      </c>
      <c r="AI88" s="11">
        <f t="shared" si="157"/>
        <v>0</v>
      </c>
      <c r="AJ88" s="11">
        <f t="shared" si="157"/>
        <v>0</v>
      </c>
      <c r="AK88" s="11">
        <f t="shared" si="157"/>
        <v>0</v>
      </c>
      <c r="AL88" s="11">
        <f t="shared" si="157"/>
        <v>0</v>
      </c>
      <c r="AM88" s="11">
        <f t="shared" si="157"/>
        <v>0</v>
      </c>
      <c r="AN88" s="11">
        <f t="shared" si="157"/>
        <v>0</v>
      </c>
    </row>
    <row r="89" spans="1:40" x14ac:dyDescent="0.25">
      <c r="A89" s="17"/>
      <c r="B89" s="10" t="str">
        <f t="shared" si="155"/>
        <v/>
      </c>
      <c r="C89" s="10"/>
      <c r="E89" s="11">
        <f t="shared" si="156"/>
        <v>0</v>
      </c>
      <c r="F89" s="11">
        <f t="shared" si="157"/>
        <v>0</v>
      </c>
      <c r="G89" s="11">
        <f t="shared" si="157"/>
        <v>0</v>
      </c>
      <c r="H89" s="11">
        <f t="shared" si="157"/>
        <v>0</v>
      </c>
      <c r="I89" s="11">
        <f t="shared" si="157"/>
        <v>0</v>
      </c>
      <c r="J89" s="11">
        <f t="shared" si="157"/>
        <v>0</v>
      </c>
      <c r="K89" s="11">
        <f t="shared" si="157"/>
        <v>0</v>
      </c>
      <c r="L89" s="11">
        <f t="shared" si="157"/>
        <v>0</v>
      </c>
      <c r="M89" s="11">
        <f t="shared" si="157"/>
        <v>0</v>
      </c>
      <c r="N89" s="11">
        <f t="shared" si="157"/>
        <v>0</v>
      </c>
      <c r="O89" s="11">
        <f t="shared" si="157"/>
        <v>0</v>
      </c>
      <c r="P89" s="11">
        <f t="shared" si="157"/>
        <v>0</v>
      </c>
      <c r="Q89" s="11">
        <f t="shared" si="157"/>
        <v>0</v>
      </c>
      <c r="R89" s="11">
        <f t="shared" si="157"/>
        <v>0</v>
      </c>
      <c r="S89" s="11">
        <f t="shared" si="157"/>
        <v>0</v>
      </c>
      <c r="T89" s="11">
        <f t="shared" si="157"/>
        <v>0</v>
      </c>
      <c r="U89" s="11">
        <f t="shared" si="157"/>
        <v>0</v>
      </c>
      <c r="V89" s="11">
        <f t="shared" si="157"/>
        <v>0</v>
      </c>
      <c r="W89" s="11">
        <f t="shared" si="157"/>
        <v>0</v>
      </c>
      <c r="X89" s="11">
        <f t="shared" si="157"/>
        <v>0</v>
      </c>
      <c r="Y89" s="11">
        <f t="shared" si="157"/>
        <v>0</v>
      </c>
      <c r="Z89" s="11">
        <f t="shared" si="157"/>
        <v>0</v>
      </c>
      <c r="AA89" s="11">
        <f t="shared" si="157"/>
        <v>0</v>
      </c>
      <c r="AB89" s="11">
        <f t="shared" si="157"/>
        <v>0</v>
      </c>
      <c r="AC89" s="11">
        <f t="shared" si="157"/>
        <v>0</v>
      </c>
      <c r="AD89" s="11">
        <f t="shared" si="157"/>
        <v>0</v>
      </c>
      <c r="AE89" s="11">
        <f t="shared" si="157"/>
        <v>0</v>
      </c>
      <c r="AF89" s="11">
        <f t="shared" si="157"/>
        <v>0</v>
      </c>
      <c r="AG89" s="11">
        <f t="shared" si="157"/>
        <v>0</v>
      </c>
      <c r="AH89" s="11">
        <f t="shared" si="157"/>
        <v>0</v>
      </c>
      <c r="AI89" s="11">
        <f t="shared" si="157"/>
        <v>0</v>
      </c>
      <c r="AJ89" s="11">
        <f t="shared" si="157"/>
        <v>0</v>
      </c>
      <c r="AK89" s="11">
        <f t="shared" si="157"/>
        <v>0</v>
      </c>
      <c r="AL89" s="11">
        <f t="shared" si="157"/>
        <v>0</v>
      </c>
      <c r="AM89" s="11">
        <f t="shared" si="157"/>
        <v>0</v>
      </c>
      <c r="AN89" s="11">
        <f t="shared" si="157"/>
        <v>0</v>
      </c>
    </row>
    <row r="90" spans="1:40" x14ac:dyDescent="0.25">
      <c r="A90" s="17"/>
      <c r="B90" s="10" t="str">
        <f t="shared" si="155"/>
        <v/>
      </c>
      <c r="C90" s="10"/>
      <c r="E90" s="11">
        <f t="shared" si="156"/>
        <v>0</v>
      </c>
      <c r="F90" s="11">
        <f t="shared" si="157"/>
        <v>0</v>
      </c>
      <c r="G90" s="11">
        <f t="shared" si="157"/>
        <v>0</v>
      </c>
      <c r="H90" s="11">
        <f t="shared" si="157"/>
        <v>0</v>
      </c>
      <c r="I90" s="11">
        <f t="shared" si="157"/>
        <v>0</v>
      </c>
      <c r="J90" s="11">
        <f t="shared" si="157"/>
        <v>0</v>
      </c>
      <c r="K90" s="11">
        <f t="shared" si="157"/>
        <v>0</v>
      </c>
      <c r="L90" s="11">
        <f t="shared" si="157"/>
        <v>0</v>
      </c>
      <c r="M90" s="11">
        <f t="shared" si="157"/>
        <v>0</v>
      </c>
      <c r="N90" s="11">
        <f t="shared" si="157"/>
        <v>0</v>
      </c>
      <c r="O90" s="11">
        <f t="shared" si="157"/>
        <v>0</v>
      </c>
      <c r="P90" s="11">
        <f t="shared" si="157"/>
        <v>0</v>
      </c>
      <c r="Q90" s="11">
        <f t="shared" si="157"/>
        <v>0</v>
      </c>
      <c r="R90" s="11">
        <f t="shared" si="157"/>
        <v>0</v>
      </c>
      <c r="S90" s="11">
        <f t="shared" si="157"/>
        <v>0</v>
      </c>
      <c r="T90" s="11">
        <f t="shared" si="157"/>
        <v>0</v>
      </c>
      <c r="U90" s="11">
        <f t="shared" si="157"/>
        <v>0</v>
      </c>
      <c r="V90" s="11">
        <f t="shared" si="157"/>
        <v>0</v>
      </c>
      <c r="W90" s="11">
        <f t="shared" si="157"/>
        <v>0</v>
      </c>
      <c r="X90" s="11">
        <f t="shared" si="157"/>
        <v>0</v>
      </c>
      <c r="Y90" s="11">
        <f t="shared" si="157"/>
        <v>0</v>
      </c>
      <c r="Z90" s="11">
        <f t="shared" si="157"/>
        <v>0</v>
      </c>
      <c r="AA90" s="11">
        <f t="shared" si="157"/>
        <v>0</v>
      </c>
      <c r="AB90" s="11">
        <f t="shared" si="157"/>
        <v>0</v>
      </c>
      <c r="AC90" s="11">
        <f t="shared" si="157"/>
        <v>0</v>
      </c>
      <c r="AD90" s="11">
        <f t="shared" si="157"/>
        <v>0</v>
      </c>
      <c r="AE90" s="11">
        <f t="shared" si="157"/>
        <v>0</v>
      </c>
      <c r="AF90" s="11">
        <f t="shared" si="157"/>
        <v>0</v>
      </c>
      <c r="AG90" s="11">
        <f t="shared" si="157"/>
        <v>0</v>
      </c>
      <c r="AH90" s="11">
        <f t="shared" si="157"/>
        <v>0</v>
      </c>
      <c r="AI90" s="11">
        <f t="shared" si="157"/>
        <v>0</v>
      </c>
      <c r="AJ90" s="11">
        <f t="shared" si="157"/>
        <v>0</v>
      </c>
      <c r="AK90" s="11">
        <f t="shared" si="157"/>
        <v>0</v>
      </c>
      <c r="AL90" s="11">
        <f t="shared" si="157"/>
        <v>0</v>
      </c>
      <c r="AM90" s="11">
        <f t="shared" si="157"/>
        <v>0</v>
      </c>
      <c r="AN90" s="11">
        <f t="shared" si="157"/>
        <v>0</v>
      </c>
    </row>
    <row r="91" spans="1:40" x14ac:dyDescent="0.25">
      <c r="A91" s="17"/>
      <c r="B91" s="10" t="str">
        <f t="shared" si="155"/>
        <v/>
      </c>
      <c r="C91" s="10"/>
      <c r="E91" s="11">
        <f t="shared" si="156"/>
        <v>0</v>
      </c>
      <c r="F91" s="11">
        <f t="shared" si="157"/>
        <v>0</v>
      </c>
      <c r="G91" s="11">
        <f t="shared" si="157"/>
        <v>0</v>
      </c>
      <c r="H91" s="11">
        <f t="shared" si="157"/>
        <v>0</v>
      </c>
      <c r="I91" s="11">
        <f t="shared" si="157"/>
        <v>0</v>
      </c>
      <c r="J91" s="11">
        <f t="shared" si="157"/>
        <v>0</v>
      </c>
      <c r="K91" s="11">
        <f t="shared" si="157"/>
        <v>0</v>
      </c>
      <c r="L91" s="11">
        <f t="shared" si="157"/>
        <v>0</v>
      </c>
      <c r="M91" s="11">
        <f t="shared" si="157"/>
        <v>0</v>
      </c>
      <c r="N91" s="11">
        <f t="shared" si="157"/>
        <v>0</v>
      </c>
      <c r="O91" s="11">
        <f t="shared" si="157"/>
        <v>0</v>
      </c>
      <c r="P91" s="11">
        <f t="shared" si="157"/>
        <v>0</v>
      </c>
      <c r="Q91" s="11">
        <f t="shared" si="157"/>
        <v>0</v>
      </c>
      <c r="R91" s="11">
        <f t="shared" si="157"/>
        <v>0</v>
      </c>
      <c r="S91" s="11">
        <f t="shared" si="157"/>
        <v>0</v>
      </c>
      <c r="T91" s="11">
        <f t="shared" si="157"/>
        <v>0</v>
      </c>
      <c r="U91" s="11">
        <f t="shared" si="157"/>
        <v>0</v>
      </c>
      <c r="V91" s="11">
        <f t="shared" si="157"/>
        <v>0</v>
      </c>
      <c r="W91" s="11">
        <f t="shared" si="157"/>
        <v>0</v>
      </c>
      <c r="X91" s="11">
        <f t="shared" si="157"/>
        <v>0</v>
      </c>
      <c r="Y91" s="11">
        <f t="shared" si="157"/>
        <v>0</v>
      </c>
      <c r="Z91" s="11">
        <f t="shared" si="157"/>
        <v>0</v>
      </c>
      <c r="AA91" s="11">
        <f t="shared" si="157"/>
        <v>0</v>
      </c>
      <c r="AB91" s="11">
        <f t="shared" si="157"/>
        <v>0</v>
      </c>
      <c r="AC91" s="11">
        <f t="shared" si="157"/>
        <v>0</v>
      </c>
      <c r="AD91" s="11">
        <f t="shared" si="157"/>
        <v>0</v>
      </c>
      <c r="AE91" s="11">
        <f t="shared" si="157"/>
        <v>0</v>
      </c>
      <c r="AF91" s="11">
        <f t="shared" si="157"/>
        <v>0</v>
      </c>
      <c r="AG91" s="11">
        <f t="shared" si="157"/>
        <v>0</v>
      </c>
      <c r="AH91" s="11">
        <f t="shared" si="157"/>
        <v>0</v>
      </c>
      <c r="AI91" s="11">
        <f t="shared" si="157"/>
        <v>0</v>
      </c>
      <c r="AJ91" s="11">
        <f t="shared" si="157"/>
        <v>0</v>
      </c>
      <c r="AK91" s="11">
        <f t="shared" si="157"/>
        <v>0</v>
      </c>
      <c r="AL91" s="11">
        <f t="shared" si="157"/>
        <v>0</v>
      </c>
      <c r="AM91" s="11">
        <f t="shared" si="157"/>
        <v>0</v>
      </c>
      <c r="AN91" s="11">
        <f t="shared" si="157"/>
        <v>0</v>
      </c>
    </row>
    <row r="92" spans="1:40" x14ac:dyDescent="0.25">
      <c r="A92" s="17"/>
      <c r="B92" s="10" t="str">
        <f t="shared" si="155"/>
        <v/>
      </c>
      <c r="C92" s="10"/>
      <c r="E92" s="11">
        <f t="shared" si="156"/>
        <v>0</v>
      </c>
      <c r="F92" s="11">
        <f t="shared" si="157"/>
        <v>0</v>
      </c>
      <c r="G92" s="11">
        <f t="shared" si="157"/>
        <v>0</v>
      </c>
      <c r="H92" s="11">
        <f t="shared" si="157"/>
        <v>0</v>
      </c>
      <c r="I92" s="11">
        <f t="shared" si="157"/>
        <v>0</v>
      </c>
      <c r="J92" s="11">
        <f t="shared" si="157"/>
        <v>0</v>
      </c>
      <c r="K92" s="11">
        <f t="shared" si="157"/>
        <v>0</v>
      </c>
      <c r="L92" s="11">
        <f t="shared" si="157"/>
        <v>0</v>
      </c>
      <c r="M92" s="11">
        <f t="shared" si="157"/>
        <v>0</v>
      </c>
      <c r="N92" s="11">
        <f t="shared" si="157"/>
        <v>0</v>
      </c>
      <c r="O92" s="11">
        <f t="shared" si="157"/>
        <v>0</v>
      </c>
      <c r="P92" s="11">
        <f t="shared" si="157"/>
        <v>0</v>
      </c>
      <c r="Q92" s="11">
        <f t="shared" si="157"/>
        <v>0</v>
      </c>
      <c r="R92" s="11">
        <f t="shared" si="157"/>
        <v>0</v>
      </c>
      <c r="S92" s="11">
        <f t="shared" si="157"/>
        <v>0</v>
      </c>
      <c r="T92" s="11">
        <f t="shared" si="157"/>
        <v>0</v>
      </c>
      <c r="U92" s="11">
        <f t="shared" si="157"/>
        <v>0</v>
      </c>
      <c r="V92" s="11">
        <f t="shared" si="157"/>
        <v>0</v>
      </c>
      <c r="W92" s="11">
        <f t="shared" si="157"/>
        <v>0</v>
      </c>
      <c r="X92" s="11">
        <f t="shared" si="157"/>
        <v>0</v>
      </c>
      <c r="Y92" s="11">
        <f t="shared" si="157"/>
        <v>0</v>
      </c>
      <c r="Z92" s="11">
        <f t="shared" si="157"/>
        <v>0</v>
      </c>
      <c r="AA92" s="11">
        <f t="shared" si="157"/>
        <v>0</v>
      </c>
      <c r="AB92" s="11">
        <f t="shared" si="157"/>
        <v>0</v>
      </c>
      <c r="AC92" s="11">
        <f t="shared" si="157"/>
        <v>0</v>
      </c>
      <c r="AD92" s="11">
        <f t="shared" si="157"/>
        <v>0</v>
      </c>
      <c r="AE92" s="11">
        <f t="shared" si="157"/>
        <v>0</v>
      </c>
      <c r="AF92" s="11">
        <f t="shared" si="157"/>
        <v>0</v>
      </c>
      <c r="AG92" s="11">
        <f t="shared" si="157"/>
        <v>0</v>
      </c>
      <c r="AH92" s="11">
        <f t="shared" si="157"/>
        <v>0</v>
      </c>
      <c r="AI92" s="11">
        <f t="shared" si="157"/>
        <v>0</v>
      </c>
      <c r="AJ92" s="11">
        <f t="shared" si="157"/>
        <v>0</v>
      </c>
      <c r="AK92" s="11">
        <f t="shared" si="157"/>
        <v>0</v>
      </c>
      <c r="AL92" s="11">
        <f t="shared" si="157"/>
        <v>0</v>
      </c>
      <c r="AM92" s="11">
        <f t="shared" si="157"/>
        <v>0</v>
      </c>
      <c r="AN92" s="11">
        <f t="shared" si="157"/>
        <v>0</v>
      </c>
    </row>
    <row r="93" spans="1:40" x14ac:dyDescent="0.25">
      <c r="A93" s="17"/>
      <c r="B93" s="10" t="str">
        <f t="shared" si="155"/>
        <v/>
      </c>
      <c r="C93" s="10"/>
      <c r="E93" s="11">
        <f t="shared" si="156"/>
        <v>0</v>
      </c>
      <c r="F93" s="11">
        <f t="shared" si="157"/>
        <v>0</v>
      </c>
      <c r="G93" s="11">
        <f t="shared" si="157"/>
        <v>0</v>
      </c>
      <c r="H93" s="11">
        <f t="shared" si="157"/>
        <v>0</v>
      </c>
      <c r="I93" s="11">
        <f t="shared" si="157"/>
        <v>0</v>
      </c>
      <c r="J93" s="11">
        <f t="shared" si="157"/>
        <v>0</v>
      </c>
      <c r="K93" s="11">
        <f t="shared" si="157"/>
        <v>0</v>
      </c>
      <c r="L93" s="11">
        <f t="shared" si="157"/>
        <v>0</v>
      </c>
      <c r="M93" s="11">
        <f t="shared" si="157"/>
        <v>0</v>
      </c>
      <c r="N93" s="11">
        <f t="shared" si="157"/>
        <v>0</v>
      </c>
      <c r="O93" s="11">
        <f t="shared" si="157"/>
        <v>0</v>
      </c>
      <c r="P93" s="11">
        <f t="shared" si="157"/>
        <v>0</v>
      </c>
      <c r="Q93" s="11">
        <f t="shared" si="157"/>
        <v>0</v>
      </c>
      <c r="R93" s="11">
        <f t="shared" si="157"/>
        <v>0</v>
      </c>
      <c r="S93" s="11">
        <f t="shared" si="157"/>
        <v>0</v>
      </c>
      <c r="T93" s="11">
        <f t="shared" si="157"/>
        <v>0</v>
      </c>
      <c r="U93" s="11">
        <f t="shared" si="157"/>
        <v>0</v>
      </c>
      <c r="V93" s="11">
        <f t="shared" si="157"/>
        <v>0</v>
      </c>
      <c r="W93" s="11">
        <f t="shared" si="157"/>
        <v>0</v>
      </c>
      <c r="X93" s="11">
        <f t="shared" si="157"/>
        <v>0</v>
      </c>
      <c r="Y93" s="11">
        <f t="shared" si="157"/>
        <v>0</v>
      </c>
      <c r="Z93" s="11">
        <f t="shared" si="157"/>
        <v>0</v>
      </c>
      <c r="AA93" s="11">
        <f t="shared" si="157"/>
        <v>0</v>
      </c>
      <c r="AB93" s="11">
        <f t="shared" si="157"/>
        <v>0</v>
      </c>
      <c r="AC93" s="11">
        <f t="shared" si="157"/>
        <v>0</v>
      </c>
      <c r="AD93" s="11">
        <f t="shared" si="157"/>
        <v>0</v>
      </c>
      <c r="AE93" s="11">
        <f t="shared" si="157"/>
        <v>0</v>
      </c>
      <c r="AF93" s="11">
        <f t="shared" si="157"/>
        <v>0</v>
      </c>
      <c r="AG93" s="11">
        <f t="shared" si="157"/>
        <v>0</v>
      </c>
      <c r="AH93" s="11">
        <f t="shared" si="157"/>
        <v>0</v>
      </c>
      <c r="AI93" s="11">
        <f t="shared" si="157"/>
        <v>0</v>
      </c>
      <c r="AJ93" s="11">
        <f t="shared" si="157"/>
        <v>0</v>
      </c>
      <c r="AK93" s="11">
        <f t="shared" si="157"/>
        <v>0</v>
      </c>
      <c r="AL93" s="11">
        <f t="shared" si="157"/>
        <v>0</v>
      </c>
      <c r="AM93" s="11">
        <f t="shared" si="157"/>
        <v>0</v>
      </c>
      <c r="AN93" s="11">
        <f t="shared" si="157"/>
        <v>0</v>
      </c>
    </row>
    <row r="94" spans="1:40" x14ac:dyDescent="0.25">
      <c r="A94" s="17"/>
      <c r="B94" s="10" t="str">
        <f t="shared" si="155"/>
        <v/>
      </c>
      <c r="C94" s="10"/>
      <c r="E94" s="11">
        <f t="shared" si="156"/>
        <v>0</v>
      </c>
      <c r="F94" s="11">
        <f t="shared" si="157"/>
        <v>0</v>
      </c>
      <c r="G94" s="11">
        <f t="shared" si="157"/>
        <v>0</v>
      </c>
      <c r="H94" s="11">
        <f t="shared" si="157"/>
        <v>0</v>
      </c>
      <c r="I94" s="11">
        <f t="shared" si="157"/>
        <v>0</v>
      </c>
      <c r="J94" s="11">
        <f t="shared" si="157"/>
        <v>0</v>
      </c>
      <c r="K94" s="11">
        <f t="shared" si="157"/>
        <v>0</v>
      </c>
      <c r="L94" s="11">
        <f t="shared" si="157"/>
        <v>0</v>
      </c>
      <c r="M94" s="11">
        <f t="shared" si="157"/>
        <v>0</v>
      </c>
      <c r="N94" s="11">
        <f t="shared" si="157"/>
        <v>0</v>
      </c>
      <c r="O94" s="11">
        <f t="shared" si="157"/>
        <v>0</v>
      </c>
      <c r="P94" s="11">
        <f t="shared" si="157"/>
        <v>0</v>
      </c>
      <c r="Q94" s="11">
        <f t="shared" si="157"/>
        <v>0</v>
      </c>
      <c r="R94" s="11">
        <f t="shared" si="157"/>
        <v>0</v>
      </c>
      <c r="S94" s="11">
        <f t="shared" si="157"/>
        <v>0</v>
      </c>
      <c r="T94" s="11">
        <f t="shared" si="157"/>
        <v>0</v>
      </c>
      <c r="U94" s="11">
        <f t="shared" si="157"/>
        <v>0</v>
      </c>
      <c r="V94" s="11">
        <f t="shared" si="157"/>
        <v>0</v>
      </c>
      <c r="W94" s="11">
        <f t="shared" si="157"/>
        <v>0</v>
      </c>
      <c r="X94" s="11">
        <f t="shared" si="157"/>
        <v>0</v>
      </c>
      <c r="Y94" s="11">
        <f t="shared" si="157"/>
        <v>0</v>
      </c>
      <c r="Z94" s="11">
        <f t="shared" si="157"/>
        <v>0</v>
      </c>
      <c r="AA94" s="11">
        <f t="shared" si="157"/>
        <v>0</v>
      </c>
      <c r="AB94" s="11">
        <f t="shared" si="157"/>
        <v>0</v>
      </c>
      <c r="AC94" s="11">
        <f t="shared" si="157"/>
        <v>0</v>
      </c>
      <c r="AD94" s="11">
        <f t="shared" si="157"/>
        <v>0</v>
      </c>
      <c r="AE94" s="11">
        <f t="shared" si="157"/>
        <v>0</v>
      </c>
      <c r="AF94" s="11">
        <f t="shared" si="157"/>
        <v>0</v>
      </c>
      <c r="AG94" s="11">
        <f t="shared" si="157"/>
        <v>0</v>
      </c>
      <c r="AH94" s="11">
        <f t="shared" si="157"/>
        <v>0</v>
      </c>
      <c r="AI94" s="11">
        <f t="shared" si="157"/>
        <v>0</v>
      </c>
      <c r="AJ94" s="11">
        <f t="shared" si="157"/>
        <v>0</v>
      </c>
      <c r="AK94" s="11">
        <f t="shared" si="157"/>
        <v>0</v>
      </c>
      <c r="AL94" s="11">
        <f t="shared" si="157"/>
        <v>0</v>
      </c>
      <c r="AM94" s="11">
        <f t="shared" si="157"/>
        <v>0</v>
      </c>
      <c r="AN94" s="11">
        <f t="shared" si="157"/>
        <v>0</v>
      </c>
    </row>
    <row r="95" spans="1:40" x14ac:dyDescent="0.25">
      <c r="E95" s="13">
        <f>SUM(E80:E94)</f>
        <v>1458.3333333333335</v>
      </c>
      <c r="F95" s="13">
        <f t="shared" ref="F95:AN95" si="158">SUM(F80:F94)</f>
        <v>1458.3333333333335</v>
      </c>
      <c r="G95" s="13">
        <f t="shared" si="158"/>
        <v>1458.3333333333335</v>
      </c>
      <c r="H95" s="13">
        <f t="shared" si="158"/>
        <v>1458.3333333333335</v>
      </c>
      <c r="I95" s="13">
        <f t="shared" si="158"/>
        <v>1458.3333333333335</v>
      </c>
      <c r="J95" s="13">
        <f t="shared" si="158"/>
        <v>1458.3333333333335</v>
      </c>
      <c r="K95" s="13">
        <f t="shared" si="158"/>
        <v>1458.3333333333335</v>
      </c>
      <c r="L95" s="13">
        <f t="shared" si="158"/>
        <v>1458.3333333333335</v>
      </c>
      <c r="M95" s="13">
        <f t="shared" si="158"/>
        <v>1458.3333333333335</v>
      </c>
      <c r="N95" s="13">
        <f t="shared" si="158"/>
        <v>1458.3333333333335</v>
      </c>
      <c r="O95" s="13">
        <f t="shared" si="158"/>
        <v>1458.3333333333335</v>
      </c>
      <c r="P95" s="13">
        <f t="shared" si="158"/>
        <v>1458.3333333333335</v>
      </c>
      <c r="Q95" s="13">
        <f t="shared" si="158"/>
        <v>1458.3333333333335</v>
      </c>
      <c r="R95" s="13">
        <f t="shared" si="158"/>
        <v>1458.3333333333335</v>
      </c>
      <c r="S95" s="13">
        <f t="shared" si="158"/>
        <v>1458.3333333333335</v>
      </c>
      <c r="T95" s="13">
        <f t="shared" si="158"/>
        <v>1458.3333333333335</v>
      </c>
      <c r="U95" s="13">
        <f t="shared" si="158"/>
        <v>1458.3333333333335</v>
      </c>
      <c r="V95" s="13">
        <f t="shared" si="158"/>
        <v>1458.3333333333335</v>
      </c>
      <c r="W95" s="13">
        <f t="shared" si="158"/>
        <v>1458.3333333333335</v>
      </c>
      <c r="X95" s="13">
        <f t="shared" si="158"/>
        <v>1458.3333333333335</v>
      </c>
      <c r="Y95" s="13">
        <f t="shared" si="158"/>
        <v>1458.3333333333335</v>
      </c>
      <c r="Z95" s="13">
        <f t="shared" si="158"/>
        <v>1458.3333333333335</v>
      </c>
      <c r="AA95" s="13">
        <f t="shared" si="158"/>
        <v>1458.3333333333335</v>
      </c>
      <c r="AB95" s="13">
        <f t="shared" si="158"/>
        <v>1458.3333333333335</v>
      </c>
      <c r="AC95" s="13">
        <f t="shared" si="158"/>
        <v>1458.3333333333335</v>
      </c>
      <c r="AD95" s="13">
        <f t="shared" si="158"/>
        <v>1458.3333333333335</v>
      </c>
      <c r="AE95" s="13">
        <f t="shared" si="158"/>
        <v>1458.3333333333335</v>
      </c>
      <c r="AF95" s="13">
        <f t="shared" si="158"/>
        <v>1458.3333333333335</v>
      </c>
      <c r="AG95" s="13">
        <f t="shared" si="158"/>
        <v>1458.3333333333335</v>
      </c>
      <c r="AH95" s="13">
        <f t="shared" si="158"/>
        <v>1458.3333333333335</v>
      </c>
      <c r="AI95" s="13">
        <f t="shared" si="158"/>
        <v>1458.3333333333335</v>
      </c>
      <c r="AJ95" s="13">
        <f t="shared" si="158"/>
        <v>1458.3333333333335</v>
      </c>
      <c r="AK95" s="13">
        <f t="shared" si="158"/>
        <v>1458.3333333333335</v>
      </c>
      <c r="AL95" s="13">
        <f t="shared" si="158"/>
        <v>1458.3333333333335</v>
      </c>
      <c r="AM95" s="13">
        <f t="shared" si="158"/>
        <v>1458.3333333333335</v>
      </c>
      <c r="AN95" s="13">
        <f t="shared" si="158"/>
        <v>1458.3333333333335</v>
      </c>
    </row>
    <row r="98" spans="1:40" x14ac:dyDescent="0.25">
      <c r="A98" s="14" t="s">
        <v>124</v>
      </c>
      <c r="B98" s="14" t="s">
        <v>126</v>
      </c>
      <c r="C98" s="14" t="s">
        <v>75</v>
      </c>
      <c r="E98" s="15">
        <v>43131</v>
      </c>
      <c r="F98" s="15">
        <f>EOMONTH(E98,1)</f>
        <v>43159</v>
      </c>
      <c r="G98" s="15">
        <f t="shared" ref="G98:AB98" si="159">EOMONTH(F98,1)</f>
        <v>43190</v>
      </c>
      <c r="H98" s="15">
        <f t="shared" si="159"/>
        <v>43220</v>
      </c>
      <c r="I98" s="15">
        <f t="shared" si="159"/>
        <v>43251</v>
      </c>
      <c r="J98" s="15">
        <f t="shared" si="159"/>
        <v>43281</v>
      </c>
      <c r="K98" s="15">
        <f t="shared" si="159"/>
        <v>43312</v>
      </c>
      <c r="L98" s="15">
        <f t="shared" si="159"/>
        <v>43343</v>
      </c>
      <c r="M98" s="15">
        <f t="shared" si="159"/>
        <v>43373</v>
      </c>
      <c r="N98" s="15">
        <f t="shared" si="159"/>
        <v>43404</v>
      </c>
      <c r="O98" s="15">
        <f t="shared" si="159"/>
        <v>43434</v>
      </c>
      <c r="P98" s="15">
        <f t="shared" si="159"/>
        <v>43465</v>
      </c>
      <c r="Q98" s="15">
        <f t="shared" si="159"/>
        <v>43496</v>
      </c>
      <c r="R98" s="15">
        <f t="shared" si="159"/>
        <v>43524</v>
      </c>
      <c r="S98" s="15">
        <f t="shared" si="159"/>
        <v>43555</v>
      </c>
      <c r="T98" s="15">
        <f t="shared" si="159"/>
        <v>43585</v>
      </c>
      <c r="U98" s="15">
        <f t="shared" si="159"/>
        <v>43616</v>
      </c>
      <c r="V98" s="15">
        <f t="shared" si="159"/>
        <v>43646</v>
      </c>
      <c r="W98" s="15">
        <f t="shared" si="159"/>
        <v>43677</v>
      </c>
      <c r="X98" s="15">
        <f t="shared" si="159"/>
        <v>43708</v>
      </c>
      <c r="Y98" s="15">
        <f t="shared" si="159"/>
        <v>43738</v>
      </c>
      <c r="Z98" s="15">
        <f t="shared" si="159"/>
        <v>43769</v>
      </c>
      <c r="AA98" s="15">
        <f t="shared" si="159"/>
        <v>43799</v>
      </c>
      <c r="AB98" s="15">
        <f t="shared" si="159"/>
        <v>43830</v>
      </c>
      <c r="AC98" s="15">
        <f t="shared" ref="AC98" si="160">EOMONTH(AB98,1)</f>
        <v>43861</v>
      </c>
      <c r="AD98" s="15">
        <f t="shared" ref="AD98" si="161">EOMONTH(AC98,1)</f>
        <v>43890</v>
      </c>
      <c r="AE98" s="15">
        <f t="shared" ref="AE98" si="162">EOMONTH(AD98,1)</f>
        <v>43921</v>
      </c>
      <c r="AF98" s="15">
        <f t="shared" ref="AF98" si="163">EOMONTH(AE98,1)</f>
        <v>43951</v>
      </c>
      <c r="AG98" s="15">
        <f t="shared" ref="AG98" si="164">EOMONTH(AF98,1)</f>
        <v>43982</v>
      </c>
      <c r="AH98" s="15">
        <f t="shared" ref="AH98" si="165">EOMONTH(AG98,1)</f>
        <v>44012</v>
      </c>
      <c r="AI98" s="15">
        <f t="shared" ref="AI98" si="166">EOMONTH(AH98,1)</f>
        <v>44043</v>
      </c>
      <c r="AJ98" s="15">
        <f t="shared" ref="AJ98" si="167">EOMONTH(AI98,1)</f>
        <v>44074</v>
      </c>
      <c r="AK98" s="15">
        <f t="shared" ref="AK98" si="168">EOMONTH(AJ98,1)</f>
        <v>44104</v>
      </c>
      <c r="AL98" s="15">
        <f t="shared" ref="AL98" si="169">EOMONTH(AK98,1)</f>
        <v>44135</v>
      </c>
      <c r="AM98" s="15">
        <f t="shared" ref="AM98" si="170">EOMONTH(AL98,1)</f>
        <v>44165</v>
      </c>
      <c r="AN98" s="15">
        <f t="shared" ref="AN98" si="171">EOMONTH(AM98,1)</f>
        <v>44196</v>
      </c>
    </row>
    <row r="99" spans="1:40" x14ac:dyDescent="0.25">
      <c r="A99" s="17">
        <v>0.2</v>
      </c>
      <c r="B99" s="10" t="str">
        <f>B80</f>
        <v>Ammortamento Materiale Immobili</v>
      </c>
      <c r="C99" s="10"/>
      <c r="E99" s="11">
        <f>($E4*$A99)/12</f>
        <v>1666.6666666666667</v>
      </c>
      <c r="F99" s="11">
        <f t="shared" ref="F99:AN106" si="172">($E4*$A99)/12</f>
        <v>1666.6666666666667</v>
      </c>
      <c r="G99" s="11">
        <f t="shared" si="172"/>
        <v>1666.6666666666667</v>
      </c>
      <c r="H99" s="11">
        <f t="shared" si="172"/>
        <v>1666.6666666666667</v>
      </c>
      <c r="I99" s="11">
        <f t="shared" si="172"/>
        <v>1666.6666666666667</v>
      </c>
      <c r="J99" s="11">
        <f t="shared" si="172"/>
        <v>1666.6666666666667</v>
      </c>
      <c r="K99" s="11">
        <f t="shared" si="172"/>
        <v>1666.6666666666667</v>
      </c>
      <c r="L99" s="11">
        <f t="shared" si="172"/>
        <v>1666.6666666666667</v>
      </c>
      <c r="M99" s="11">
        <f t="shared" si="172"/>
        <v>1666.6666666666667</v>
      </c>
      <c r="N99" s="11">
        <f t="shared" si="172"/>
        <v>1666.6666666666667</v>
      </c>
      <c r="O99" s="11">
        <f t="shared" si="172"/>
        <v>1666.6666666666667</v>
      </c>
      <c r="P99" s="11">
        <f t="shared" si="172"/>
        <v>1666.6666666666667</v>
      </c>
      <c r="Q99" s="11">
        <f t="shared" si="172"/>
        <v>1666.6666666666667</v>
      </c>
      <c r="R99" s="11">
        <f t="shared" si="172"/>
        <v>1666.6666666666667</v>
      </c>
      <c r="S99" s="11">
        <f t="shared" si="172"/>
        <v>1666.6666666666667</v>
      </c>
      <c r="T99" s="11">
        <f t="shared" si="172"/>
        <v>1666.6666666666667</v>
      </c>
      <c r="U99" s="11">
        <f t="shared" si="172"/>
        <v>1666.6666666666667</v>
      </c>
      <c r="V99" s="11">
        <f t="shared" si="172"/>
        <v>1666.6666666666667</v>
      </c>
      <c r="W99" s="11">
        <f t="shared" si="172"/>
        <v>1666.6666666666667</v>
      </c>
      <c r="X99" s="11">
        <f t="shared" si="172"/>
        <v>1666.6666666666667</v>
      </c>
      <c r="Y99" s="11">
        <f t="shared" si="172"/>
        <v>1666.6666666666667</v>
      </c>
      <c r="Z99" s="11">
        <f t="shared" si="172"/>
        <v>1666.6666666666667</v>
      </c>
      <c r="AA99" s="11">
        <f t="shared" si="172"/>
        <v>1666.6666666666667</v>
      </c>
      <c r="AB99" s="11">
        <f t="shared" si="172"/>
        <v>1666.6666666666667</v>
      </c>
      <c r="AC99" s="11">
        <f t="shared" si="172"/>
        <v>1666.6666666666667</v>
      </c>
      <c r="AD99" s="11">
        <f t="shared" si="172"/>
        <v>1666.6666666666667</v>
      </c>
      <c r="AE99" s="11">
        <f t="shared" si="172"/>
        <v>1666.6666666666667</v>
      </c>
      <c r="AF99" s="11">
        <f t="shared" si="172"/>
        <v>1666.6666666666667</v>
      </c>
      <c r="AG99" s="11">
        <f t="shared" si="172"/>
        <v>1666.6666666666667</v>
      </c>
      <c r="AH99" s="11">
        <f t="shared" si="172"/>
        <v>1666.6666666666667</v>
      </c>
      <c r="AI99" s="11">
        <f t="shared" si="172"/>
        <v>1666.6666666666667</v>
      </c>
      <c r="AJ99" s="11">
        <f t="shared" si="172"/>
        <v>1666.6666666666667</v>
      </c>
      <c r="AK99" s="11">
        <f t="shared" si="172"/>
        <v>1666.6666666666667</v>
      </c>
      <c r="AL99" s="11">
        <f t="shared" si="172"/>
        <v>1666.6666666666667</v>
      </c>
      <c r="AM99" s="11">
        <f t="shared" si="172"/>
        <v>1666.6666666666667</v>
      </c>
      <c r="AN99" s="11">
        <f t="shared" si="172"/>
        <v>1666.6666666666667</v>
      </c>
    </row>
    <row r="100" spans="1:40" x14ac:dyDescent="0.25">
      <c r="A100" s="17">
        <v>0.2</v>
      </c>
      <c r="B100" s="10" t="str">
        <f t="shared" ref="B100:B113" si="173">B81</f>
        <v>Ammortamento Materiale Impianti e Macchinari</v>
      </c>
      <c r="C100" s="10"/>
      <c r="E100" s="11">
        <f t="shared" ref="E100:T113" si="174">($E5*$A100)/12</f>
        <v>1000</v>
      </c>
      <c r="F100" s="11">
        <f t="shared" si="174"/>
        <v>1000</v>
      </c>
      <c r="G100" s="11">
        <f t="shared" si="174"/>
        <v>1000</v>
      </c>
      <c r="H100" s="11">
        <f t="shared" si="174"/>
        <v>1000</v>
      </c>
      <c r="I100" s="11">
        <f t="shared" si="174"/>
        <v>1000</v>
      </c>
      <c r="J100" s="11">
        <f t="shared" si="174"/>
        <v>1000</v>
      </c>
      <c r="K100" s="11">
        <f t="shared" si="174"/>
        <v>1000</v>
      </c>
      <c r="L100" s="11">
        <f t="shared" si="174"/>
        <v>1000</v>
      </c>
      <c r="M100" s="11">
        <f t="shared" si="174"/>
        <v>1000</v>
      </c>
      <c r="N100" s="11">
        <f t="shared" si="174"/>
        <v>1000</v>
      </c>
      <c r="O100" s="11">
        <f t="shared" si="174"/>
        <v>1000</v>
      </c>
      <c r="P100" s="11">
        <f t="shared" si="174"/>
        <v>1000</v>
      </c>
      <c r="Q100" s="11">
        <f t="shared" si="174"/>
        <v>1000</v>
      </c>
      <c r="R100" s="11">
        <f t="shared" si="174"/>
        <v>1000</v>
      </c>
      <c r="S100" s="11">
        <f t="shared" si="174"/>
        <v>1000</v>
      </c>
      <c r="T100" s="11">
        <f t="shared" si="174"/>
        <v>1000</v>
      </c>
      <c r="U100" s="11">
        <f t="shared" si="172"/>
        <v>1000</v>
      </c>
      <c r="V100" s="11">
        <f t="shared" si="172"/>
        <v>1000</v>
      </c>
      <c r="W100" s="11">
        <f t="shared" si="172"/>
        <v>1000</v>
      </c>
      <c r="X100" s="11">
        <f t="shared" si="172"/>
        <v>1000</v>
      </c>
      <c r="Y100" s="11">
        <f t="shared" si="172"/>
        <v>1000</v>
      </c>
      <c r="Z100" s="11">
        <f t="shared" si="172"/>
        <v>1000</v>
      </c>
      <c r="AA100" s="11">
        <f t="shared" si="172"/>
        <v>1000</v>
      </c>
      <c r="AB100" s="11">
        <f t="shared" si="172"/>
        <v>1000</v>
      </c>
      <c r="AC100" s="11">
        <f t="shared" si="172"/>
        <v>1000</v>
      </c>
      <c r="AD100" s="11">
        <f t="shared" si="172"/>
        <v>1000</v>
      </c>
      <c r="AE100" s="11">
        <f t="shared" si="172"/>
        <v>1000</v>
      </c>
      <c r="AF100" s="11">
        <f t="shared" si="172"/>
        <v>1000</v>
      </c>
      <c r="AG100" s="11">
        <f t="shared" si="172"/>
        <v>1000</v>
      </c>
      <c r="AH100" s="11">
        <f t="shared" si="172"/>
        <v>1000</v>
      </c>
      <c r="AI100" s="11">
        <f t="shared" si="172"/>
        <v>1000</v>
      </c>
      <c r="AJ100" s="11">
        <f t="shared" si="172"/>
        <v>1000</v>
      </c>
      <c r="AK100" s="11">
        <f t="shared" si="172"/>
        <v>1000</v>
      </c>
      <c r="AL100" s="11">
        <f t="shared" si="172"/>
        <v>1000</v>
      </c>
      <c r="AM100" s="11">
        <f t="shared" si="172"/>
        <v>1000</v>
      </c>
      <c r="AN100" s="11">
        <f t="shared" si="172"/>
        <v>1000</v>
      </c>
    </row>
    <row r="101" spans="1:40" x14ac:dyDescent="0.25">
      <c r="A101" s="17">
        <v>0.2</v>
      </c>
      <c r="B101" s="10" t="str">
        <f t="shared" si="173"/>
        <v>Ammortamento Materiale Impianti e Macchinari</v>
      </c>
      <c r="C101" s="10"/>
      <c r="E101" s="11">
        <f t="shared" si="174"/>
        <v>250</v>
      </c>
      <c r="F101" s="11">
        <f t="shared" si="172"/>
        <v>250</v>
      </c>
      <c r="G101" s="11">
        <f t="shared" si="172"/>
        <v>250</v>
      </c>
      <c r="H101" s="11">
        <f t="shared" si="172"/>
        <v>250</v>
      </c>
      <c r="I101" s="11">
        <f t="shared" si="172"/>
        <v>250</v>
      </c>
      <c r="J101" s="11">
        <f t="shared" si="172"/>
        <v>250</v>
      </c>
      <c r="K101" s="11">
        <f t="shared" si="172"/>
        <v>250</v>
      </c>
      <c r="L101" s="11">
        <f t="shared" si="172"/>
        <v>250</v>
      </c>
      <c r="M101" s="11">
        <f t="shared" si="172"/>
        <v>250</v>
      </c>
      <c r="N101" s="11">
        <f t="shared" si="172"/>
        <v>250</v>
      </c>
      <c r="O101" s="11">
        <f t="shared" si="172"/>
        <v>250</v>
      </c>
      <c r="P101" s="11">
        <f t="shared" si="172"/>
        <v>250</v>
      </c>
      <c r="Q101" s="11">
        <f t="shared" si="172"/>
        <v>250</v>
      </c>
      <c r="R101" s="11">
        <f t="shared" si="172"/>
        <v>250</v>
      </c>
      <c r="S101" s="11">
        <f t="shared" si="172"/>
        <v>250</v>
      </c>
      <c r="T101" s="11">
        <f t="shared" si="172"/>
        <v>250</v>
      </c>
      <c r="U101" s="11">
        <f t="shared" si="172"/>
        <v>250</v>
      </c>
      <c r="V101" s="11">
        <f t="shared" si="172"/>
        <v>250</v>
      </c>
      <c r="W101" s="11">
        <f t="shared" si="172"/>
        <v>250</v>
      </c>
      <c r="X101" s="11">
        <f t="shared" si="172"/>
        <v>250</v>
      </c>
      <c r="Y101" s="11">
        <f t="shared" si="172"/>
        <v>250</v>
      </c>
      <c r="Z101" s="11">
        <f t="shared" si="172"/>
        <v>250</v>
      </c>
      <c r="AA101" s="11">
        <f t="shared" si="172"/>
        <v>250</v>
      </c>
      <c r="AB101" s="11">
        <f t="shared" si="172"/>
        <v>250</v>
      </c>
      <c r="AC101" s="11">
        <f t="shared" si="172"/>
        <v>250</v>
      </c>
      <c r="AD101" s="11">
        <f t="shared" si="172"/>
        <v>250</v>
      </c>
      <c r="AE101" s="11">
        <f t="shared" si="172"/>
        <v>250</v>
      </c>
      <c r="AF101" s="11">
        <f t="shared" si="172"/>
        <v>250</v>
      </c>
      <c r="AG101" s="11">
        <f t="shared" si="172"/>
        <v>250</v>
      </c>
      <c r="AH101" s="11">
        <f t="shared" si="172"/>
        <v>250</v>
      </c>
      <c r="AI101" s="11">
        <f t="shared" si="172"/>
        <v>250</v>
      </c>
      <c r="AJ101" s="11">
        <f t="shared" si="172"/>
        <v>250</v>
      </c>
      <c r="AK101" s="11">
        <f t="shared" si="172"/>
        <v>250</v>
      </c>
      <c r="AL101" s="11">
        <f t="shared" si="172"/>
        <v>250</v>
      </c>
      <c r="AM101" s="11">
        <f t="shared" si="172"/>
        <v>250</v>
      </c>
      <c r="AN101" s="11">
        <f t="shared" si="172"/>
        <v>250</v>
      </c>
    </row>
    <row r="102" spans="1:40" x14ac:dyDescent="0.25">
      <c r="A102" s="17"/>
      <c r="B102" s="10" t="str">
        <f t="shared" si="173"/>
        <v/>
      </c>
      <c r="C102" s="10"/>
      <c r="E102" s="11">
        <f t="shared" si="174"/>
        <v>0</v>
      </c>
      <c r="F102" s="11">
        <f t="shared" si="172"/>
        <v>0</v>
      </c>
      <c r="G102" s="11">
        <f t="shared" si="172"/>
        <v>0</v>
      </c>
      <c r="H102" s="11">
        <f t="shared" si="172"/>
        <v>0</v>
      </c>
      <c r="I102" s="11">
        <f t="shared" si="172"/>
        <v>0</v>
      </c>
      <c r="J102" s="11">
        <f t="shared" si="172"/>
        <v>0</v>
      </c>
      <c r="K102" s="11">
        <f t="shared" si="172"/>
        <v>0</v>
      </c>
      <c r="L102" s="11">
        <f t="shared" si="172"/>
        <v>0</v>
      </c>
      <c r="M102" s="11">
        <f t="shared" si="172"/>
        <v>0</v>
      </c>
      <c r="N102" s="11">
        <f t="shared" si="172"/>
        <v>0</v>
      </c>
      <c r="O102" s="11">
        <f t="shared" si="172"/>
        <v>0</v>
      </c>
      <c r="P102" s="11">
        <f t="shared" si="172"/>
        <v>0</v>
      </c>
      <c r="Q102" s="11">
        <f t="shared" si="172"/>
        <v>0</v>
      </c>
      <c r="R102" s="11">
        <f t="shared" si="172"/>
        <v>0</v>
      </c>
      <c r="S102" s="11">
        <f t="shared" si="172"/>
        <v>0</v>
      </c>
      <c r="T102" s="11">
        <f t="shared" si="172"/>
        <v>0</v>
      </c>
      <c r="U102" s="11">
        <f t="shared" si="172"/>
        <v>0</v>
      </c>
      <c r="V102" s="11">
        <f t="shared" si="172"/>
        <v>0</v>
      </c>
      <c r="W102" s="11">
        <f t="shared" si="172"/>
        <v>0</v>
      </c>
      <c r="X102" s="11">
        <f t="shared" si="172"/>
        <v>0</v>
      </c>
      <c r="Y102" s="11">
        <f t="shared" si="172"/>
        <v>0</v>
      </c>
      <c r="Z102" s="11">
        <f t="shared" si="172"/>
        <v>0</v>
      </c>
      <c r="AA102" s="11">
        <f t="shared" si="172"/>
        <v>0</v>
      </c>
      <c r="AB102" s="11">
        <f t="shared" si="172"/>
        <v>0</v>
      </c>
      <c r="AC102" s="11">
        <f t="shared" si="172"/>
        <v>0</v>
      </c>
      <c r="AD102" s="11">
        <f t="shared" si="172"/>
        <v>0</v>
      </c>
      <c r="AE102" s="11">
        <f t="shared" si="172"/>
        <v>0</v>
      </c>
      <c r="AF102" s="11">
        <f t="shared" si="172"/>
        <v>0</v>
      </c>
      <c r="AG102" s="11">
        <f t="shared" si="172"/>
        <v>0</v>
      </c>
      <c r="AH102" s="11">
        <f t="shared" si="172"/>
        <v>0</v>
      </c>
      <c r="AI102" s="11">
        <f t="shared" si="172"/>
        <v>0</v>
      </c>
      <c r="AJ102" s="11">
        <f t="shared" si="172"/>
        <v>0</v>
      </c>
      <c r="AK102" s="11">
        <f t="shared" si="172"/>
        <v>0</v>
      </c>
      <c r="AL102" s="11">
        <f t="shared" si="172"/>
        <v>0</v>
      </c>
      <c r="AM102" s="11">
        <f t="shared" si="172"/>
        <v>0</v>
      </c>
      <c r="AN102" s="11">
        <f t="shared" si="172"/>
        <v>0</v>
      </c>
    </row>
    <row r="103" spans="1:40" x14ac:dyDescent="0.25">
      <c r="A103" s="17"/>
      <c r="B103" s="10" t="str">
        <f t="shared" si="173"/>
        <v/>
      </c>
      <c r="C103" s="10"/>
      <c r="E103" s="11">
        <f t="shared" si="174"/>
        <v>0</v>
      </c>
      <c r="F103" s="11">
        <f t="shared" si="172"/>
        <v>0</v>
      </c>
      <c r="G103" s="11">
        <f t="shared" si="172"/>
        <v>0</v>
      </c>
      <c r="H103" s="11">
        <f t="shared" si="172"/>
        <v>0</v>
      </c>
      <c r="I103" s="11">
        <f t="shared" si="172"/>
        <v>0</v>
      </c>
      <c r="J103" s="11">
        <f t="shared" si="172"/>
        <v>0</v>
      </c>
      <c r="K103" s="11">
        <f t="shared" si="172"/>
        <v>0</v>
      </c>
      <c r="L103" s="11">
        <f t="shared" si="172"/>
        <v>0</v>
      </c>
      <c r="M103" s="11">
        <f t="shared" si="172"/>
        <v>0</v>
      </c>
      <c r="N103" s="11">
        <f t="shared" si="172"/>
        <v>0</v>
      </c>
      <c r="O103" s="11">
        <f t="shared" si="172"/>
        <v>0</v>
      </c>
      <c r="P103" s="11">
        <f t="shared" si="172"/>
        <v>0</v>
      </c>
      <c r="Q103" s="11">
        <f t="shared" si="172"/>
        <v>0</v>
      </c>
      <c r="R103" s="11">
        <f t="shared" si="172"/>
        <v>0</v>
      </c>
      <c r="S103" s="11">
        <f t="shared" si="172"/>
        <v>0</v>
      </c>
      <c r="T103" s="11">
        <f t="shared" si="172"/>
        <v>0</v>
      </c>
      <c r="U103" s="11">
        <f t="shared" si="172"/>
        <v>0</v>
      </c>
      <c r="V103" s="11">
        <f t="shared" si="172"/>
        <v>0</v>
      </c>
      <c r="W103" s="11">
        <f t="shared" si="172"/>
        <v>0</v>
      </c>
      <c r="X103" s="11">
        <f t="shared" si="172"/>
        <v>0</v>
      </c>
      <c r="Y103" s="11">
        <f t="shared" si="172"/>
        <v>0</v>
      </c>
      <c r="Z103" s="11">
        <f t="shared" si="172"/>
        <v>0</v>
      </c>
      <c r="AA103" s="11">
        <f t="shared" si="172"/>
        <v>0</v>
      </c>
      <c r="AB103" s="11">
        <f t="shared" si="172"/>
        <v>0</v>
      </c>
      <c r="AC103" s="11">
        <f t="shared" si="172"/>
        <v>0</v>
      </c>
      <c r="AD103" s="11">
        <f t="shared" si="172"/>
        <v>0</v>
      </c>
      <c r="AE103" s="11">
        <f t="shared" si="172"/>
        <v>0</v>
      </c>
      <c r="AF103" s="11">
        <f t="shared" si="172"/>
        <v>0</v>
      </c>
      <c r="AG103" s="11">
        <f t="shared" si="172"/>
        <v>0</v>
      </c>
      <c r="AH103" s="11">
        <f t="shared" si="172"/>
        <v>0</v>
      </c>
      <c r="AI103" s="11">
        <f t="shared" si="172"/>
        <v>0</v>
      </c>
      <c r="AJ103" s="11">
        <f t="shared" si="172"/>
        <v>0</v>
      </c>
      <c r="AK103" s="11">
        <f t="shared" si="172"/>
        <v>0</v>
      </c>
      <c r="AL103" s="11">
        <f t="shared" si="172"/>
        <v>0</v>
      </c>
      <c r="AM103" s="11">
        <f t="shared" si="172"/>
        <v>0</v>
      </c>
      <c r="AN103" s="11">
        <f t="shared" si="172"/>
        <v>0</v>
      </c>
    </row>
    <row r="104" spans="1:40" x14ac:dyDescent="0.25">
      <c r="A104" s="17"/>
      <c r="B104" s="10" t="str">
        <f t="shared" si="173"/>
        <v/>
      </c>
      <c r="C104" s="10"/>
      <c r="E104" s="11">
        <f t="shared" si="174"/>
        <v>0</v>
      </c>
      <c r="F104" s="11">
        <f t="shared" si="172"/>
        <v>0</v>
      </c>
      <c r="G104" s="11">
        <f t="shared" si="172"/>
        <v>0</v>
      </c>
      <c r="H104" s="11">
        <f t="shared" si="172"/>
        <v>0</v>
      </c>
      <c r="I104" s="11">
        <f t="shared" si="172"/>
        <v>0</v>
      </c>
      <c r="J104" s="11">
        <f t="shared" si="172"/>
        <v>0</v>
      </c>
      <c r="K104" s="11">
        <f t="shared" si="172"/>
        <v>0</v>
      </c>
      <c r="L104" s="11">
        <f t="shared" si="172"/>
        <v>0</v>
      </c>
      <c r="M104" s="11">
        <f t="shared" si="172"/>
        <v>0</v>
      </c>
      <c r="N104" s="11">
        <f t="shared" si="172"/>
        <v>0</v>
      </c>
      <c r="O104" s="11">
        <f t="shared" si="172"/>
        <v>0</v>
      </c>
      <c r="P104" s="11">
        <f t="shared" si="172"/>
        <v>0</v>
      </c>
      <c r="Q104" s="11">
        <f t="shared" si="172"/>
        <v>0</v>
      </c>
      <c r="R104" s="11">
        <f t="shared" si="172"/>
        <v>0</v>
      </c>
      <c r="S104" s="11">
        <f t="shared" si="172"/>
        <v>0</v>
      </c>
      <c r="T104" s="11">
        <f t="shared" si="172"/>
        <v>0</v>
      </c>
      <c r="U104" s="11">
        <f t="shared" si="172"/>
        <v>0</v>
      </c>
      <c r="V104" s="11">
        <f t="shared" si="172"/>
        <v>0</v>
      </c>
      <c r="W104" s="11">
        <f t="shared" si="172"/>
        <v>0</v>
      </c>
      <c r="X104" s="11">
        <f t="shared" si="172"/>
        <v>0</v>
      </c>
      <c r="Y104" s="11">
        <f t="shared" si="172"/>
        <v>0</v>
      </c>
      <c r="Z104" s="11">
        <f t="shared" si="172"/>
        <v>0</v>
      </c>
      <c r="AA104" s="11">
        <f t="shared" si="172"/>
        <v>0</v>
      </c>
      <c r="AB104" s="11">
        <f t="shared" si="172"/>
        <v>0</v>
      </c>
      <c r="AC104" s="11">
        <f t="shared" si="172"/>
        <v>0</v>
      </c>
      <c r="AD104" s="11">
        <f t="shared" si="172"/>
        <v>0</v>
      </c>
      <c r="AE104" s="11">
        <f t="shared" si="172"/>
        <v>0</v>
      </c>
      <c r="AF104" s="11">
        <f t="shared" si="172"/>
        <v>0</v>
      </c>
      <c r="AG104" s="11">
        <f t="shared" si="172"/>
        <v>0</v>
      </c>
      <c r="AH104" s="11">
        <f t="shared" si="172"/>
        <v>0</v>
      </c>
      <c r="AI104" s="11">
        <f t="shared" si="172"/>
        <v>0</v>
      </c>
      <c r="AJ104" s="11">
        <f t="shared" si="172"/>
        <v>0</v>
      </c>
      <c r="AK104" s="11">
        <f t="shared" si="172"/>
        <v>0</v>
      </c>
      <c r="AL104" s="11">
        <f t="shared" si="172"/>
        <v>0</v>
      </c>
      <c r="AM104" s="11">
        <f t="shared" si="172"/>
        <v>0</v>
      </c>
      <c r="AN104" s="11">
        <f t="shared" si="172"/>
        <v>0</v>
      </c>
    </row>
    <row r="105" spans="1:40" x14ac:dyDescent="0.25">
      <c r="A105" s="17"/>
      <c r="B105" s="10" t="str">
        <f t="shared" si="173"/>
        <v/>
      </c>
      <c r="C105" s="10"/>
      <c r="E105" s="11">
        <f t="shared" si="174"/>
        <v>0</v>
      </c>
      <c r="F105" s="11">
        <f t="shared" si="172"/>
        <v>0</v>
      </c>
      <c r="G105" s="11">
        <f t="shared" si="172"/>
        <v>0</v>
      </c>
      <c r="H105" s="11">
        <f t="shared" si="172"/>
        <v>0</v>
      </c>
      <c r="I105" s="11">
        <f t="shared" si="172"/>
        <v>0</v>
      </c>
      <c r="J105" s="11">
        <f t="shared" si="172"/>
        <v>0</v>
      </c>
      <c r="K105" s="11">
        <f t="shared" si="172"/>
        <v>0</v>
      </c>
      <c r="L105" s="11">
        <f t="shared" si="172"/>
        <v>0</v>
      </c>
      <c r="M105" s="11">
        <f t="shared" si="172"/>
        <v>0</v>
      </c>
      <c r="N105" s="11">
        <f t="shared" si="172"/>
        <v>0</v>
      </c>
      <c r="O105" s="11">
        <f t="shared" si="172"/>
        <v>0</v>
      </c>
      <c r="P105" s="11">
        <f t="shared" si="172"/>
        <v>0</v>
      </c>
      <c r="Q105" s="11">
        <f t="shared" si="172"/>
        <v>0</v>
      </c>
      <c r="R105" s="11">
        <f t="shared" si="172"/>
        <v>0</v>
      </c>
      <c r="S105" s="11">
        <f t="shared" si="172"/>
        <v>0</v>
      </c>
      <c r="T105" s="11">
        <f t="shared" si="172"/>
        <v>0</v>
      </c>
      <c r="U105" s="11">
        <f t="shared" si="172"/>
        <v>0</v>
      </c>
      <c r="V105" s="11">
        <f t="shared" si="172"/>
        <v>0</v>
      </c>
      <c r="W105" s="11">
        <f t="shared" si="172"/>
        <v>0</v>
      </c>
      <c r="X105" s="11">
        <f t="shared" si="172"/>
        <v>0</v>
      </c>
      <c r="Y105" s="11">
        <f t="shared" si="172"/>
        <v>0</v>
      </c>
      <c r="Z105" s="11">
        <f t="shared" si="172"/>
        <v>0</v>
      </c>
      <c r="AA105" s="11">
        <f t="shared" si="172"/>
        <v>0</v>
      </c>
      <c r="AB105" s="11">
        <f t="shared" si="172"/>
        <v>0</v>
      </c>
      <c r="AC105" s="11">
        <f t="shared" si="172"/>
        <v>0</v>
      </c>
      <c r="AD105" s="11">
        <f t="shared" si="172"/>
        <v>0</v>
      </c>
      <c r="AE105" s="11">
        <f t="shared" si="172"/>
        <v>0</v>
      </c>
      <c r="AF105" s="11">
        <f t="shared" si="172"/>
        <v>0</v>
      </c>
      <c r="AG105" s="11">
        <f t="shared" si="172"/>
        <v>0</v>
      </c>
      <c r="AH105" s="11">
        <f t="shared" si="172"/>
        <v>0</v>
      </c>
      <c r="AI105" s="11">
        <f t="shared" si="172"/>
        <v>0</v>
      </c>
      <c r="AJ105" s="11">
        <f t="shared" si="172"/>
        <v>0</v>
      </c>
      <c r="AK105" s="11">
        <f t="shared" si="172"/>
        <v>0</v>
      </c>
      <c r="AL105" s="11">
        <f t="shared" si="172"/>
        <v>0</v>
      </c>
      <c r="AM105" s="11">
        <f t="shared" si="172"/>
        <v>0</v>
      </c>
      <c r="AN105" s="11">
        <f t="shared" si="172"/>
        <v>0</v>
      </c>
    </row>
    <row r="106" spans="1:40" x14ac:dyDescent="0.25">
      <c r="A106" s="17"/>
      <c r="B106" s="10" t="str">
        <f t="shared" si="173"/>
        <v/>
      </c>
      <c r="C106" s="10"/>
      <c r="E106" s="11">
        <f t="shared" si="174"/>
        <v>0</v>
      </c>
      <c r="F106" s="11">
        <f t="shared" si="172"/>
        <v>0</v>
      </c>
      <c r="G106" s="11">
        <f t="shared" si="172"/>
        <v>0</v>
      </c>
      <c r="H106" s="11">
        <f t="shared" si="172"/>
        <v>0</v>
      </c>
      <c r="I106" s="11">
        <f t="shared" si="172"/>
        <v>0</v>
      </c>
      <c r="J106" s="11">
        <f t="shared" si="172"/>
        <v>0</v>
      </c>
      <c r="K106" s="11">
        <f t="shared" si="172"/>
        <v>0</v>
      </c>
      <c r="L106" s="11">
        <f t="shared" si="172"/>
        <v>0</v>
      </c>
      <c r="M106" s="11">
        <f t="shared" si="172"/>
        <v>0</v>
      </c>
      <c r="N106" s="11">
        <f t="shared" si="172"/>
        <v>0</v>
      </c>
      <c r="O106" s="11">
        <f t="shared" si="172"/>
        <v>0</v>
      </c>
      <c r="P106" s="11">
        <f t="shared" si="172"/>
        <v>0</v>
      </c>
      <c r="Q106" s="11">
        <f t="shared" si="172"/>
        <v>0</v>
      </c>
      <c r="R106" s="11">
        <f t="shared" si="172"/>
        <v>0</v>
      </c>
      <c r="S106" s="11">
        <f t="shared" si="172"/>
        <v>0</v>
      </c>
      <c r="T106" s="11">
        <f t="shared" si="172"/>
        <v>0</v>
      </c>
      <c r="U106" s="11">
        <f t="shared" si="172"/>
        <v>0</v>
      </c>
      <c r="V106" s="11">
        <f t="shared" si="172"/>
        <v>0</v>
      </c>
      <c r="W106" s="11">
        <f t="shared" si="172"/>
        <v>0</v>
      </c>
      <c r="X106" s="11">
        <f t="shared" si="172"/>
        <v>0</v>
      </c>
      <c r="Y106" s="11">
        <f t="shared" si="172"/>
        <v>0</v>
      </c>
      <c r="Z106" s="11">
        <f t="shared" si="172"/>
        <v>0</v>
      </c>
      <c r="AA106" s="11">
        <f t="shared" si="172"/>
        <v>0</v>
      </c>
      <c r="AB106" s="11">
        <f t="shared" si="172"/>
        <v>0</v>
      </c>
      <c r="AC106" s="11">
        <f t="shared" si="172"/>
        <v>0</v>
      </c>
      <c r="AD106" s="11">
        <f t="shared" si="172"/>
        <v>0</v>
      </c>
      <c r="AE106" s="11">
        <f t="shared" ref="F106:AN113" si="175">($E11*$A106)/12</f>
        <v>0</v>
      </c>
      <c r="AF106" s="11">
        <f t="shared" si="175"/>
        <v>0</v>
      </c>
      <c r="AG106" s="11">
        <f t="shared" si="175"/>
        <v>0</v>
      </c>
      <c r="AH106" s="11">
        <f t="shared" si="175"/>
        <v>0</v>
      </c>
      <c r="AI106" s="11">
        <f t="shared" si="175"/>
        <v>0</v>
      </c>
      <c r="AJ106" s="11">
        <f t="shared" si="175"/>
        <v>0</v>
      </c>
      <c r="AK106" s="11">
        <f t="shared" si="175"/>
        <v>0</v>
      </c>
      <c r="AL106" s="11">
        <f t="shared" si="175"/>
        <v>0</v>
      </c>
      <c r="AM106" s="11">
        <f t="shared" si="175"/>
        <v>0</v>
      </c>
      <c r="AN106" s="11">
        <f t="shared" si="175"/>
        <v>0</v>
      </c>
    </row>
    <row r="107" spans="1:40" x14ac:dyDescent="0.25">
      <c r="A107" s="17"/>
      <c r="B107" s="10" t="str">
        <f t="shared" si="173"/>
        <v/>
      </c>
      <c r="C107" s="10"/>
      <c r="E107" s="11">
        <f t="shared" si="174"/>
        <v>0</v>
      </c>
      <c r="F107" s="11">
        <f t="shared" si="175"/>
        <v>0</v>
      </c>
      <c r="G107" s="11">
        <f t="shared" si="175"/>
        <v>0</v>
      </c>
      <c r="H107" s="11">
        <f t="shared" si="175"/>
        <v>0</v>
      </c>
      <c r="I107" s="11">
        <f t="shared" si="175"/>
        <v>0</v>
      </c>
      <c r="J107" s="11">
        <f t="shared" si="175"/>
        <v>0</v>
      </c>
      <c r="K107" s="11">
        <f t="shared" si="175"/>
        <v>0</v>
      </c>
      <c r="L107" s="11">
        <f t="shared" si="175"/>
        <v>0</v>
      </c>
      <c r="M107" s="11">
        <f t="shared" si="175"/>
        <v>0</v>
      </c>
      <c r="N107" s="11">
        <f t="shared" si="175"/>
        <v>0</v>
      </c>
      <c r="O107" s="11">
        <f t="shared" si="175"/>
        <v>0</v>
      </c>
      <c r="P107" s="11">
        <f t="shared" si="175"/>
        <v>0</v>
      </c>
      <c r="Q107" s="11">
        <f t="shared" si="175"/>
        <v>0</v>
      </c>
      <c r="R107" s="11">
        <f t="shared" si="175"/>
        <v>0</v>
      </c>
      <c r="S107" s="11">
        <f t="shared" si="175"/>
        <v>0</v>
      </c>
      <c r="T107" s="11">
        <f t="shared" si="175"/>
        <v>0</v>
      </c>
      <c r="U107" s="11">
        <f t="shared" si="175"/>
        <v>0</v>
      </c>
      <c r="V107" s="11">
        <f t="shared" si="175"/>
        <v>0</v>
      </c>
      <c r="W107" s="11">
        <f t="shared" si="175"/>
        <v>0</v>
      </c>
      <c r="X107" s="11">
        <f t="shared" si="175"/>
        <v>0</v>
      </c>
      <c r="Y107" s="11">
        <f t="shared" si="175"/>
        <v>0</v>
      </c>
      <c r="Z107" s="11">
        <f t="shared" si="175"/>
        <v>0</v>
      </c>
      <c r="AA107" s="11">
        <f t="shared" si="175"/>
        <v>0</v>
      </c>
      <c r="AB107" s="11">
        <f t="shared" si="175"/>
        <v>0</v>
      </c>
      <c r="AC107" s="11">
        <f t="shared" si="175"/>
        <v>0</v>
      </c>
      <c r="AD107" s="11">
        <f t="shared" si="175"/>
        <v>0</v>
      </c>
      <c r="AE107" s="11">
        <f t="shared" si="175"/>
        <v>0</v>
      </c>
      <c r="AF107" s="11">
        <f t="shared" si="175"/>
        <v>0</v>
      </c>
      <c r="AG107" s="11">
        <f t="shared" si="175"/>
        <v>0</v>
      </c>
      <c r="AH107" s="11">
        <f t="shared" si="175"/>
        <v>0</v>
      </c>
      <c r="AI107" s="11">
        <f t="shared" si="175"/>
        <v>0</v>
      </c>
      <c r="AJ107" s="11">
        <f t="shared" si="175"/>
        <v>0</v>
      </c>
      <c r="AK107" s="11">
        <f t="shared" si="175"/>
        <v>0</v>
      </c>
      <c r="AL107" s="11">
        <f t="shared" si="175"/>
        <v>0</v>
      </c>
      <c r="AM107" s="11">
        <f t="shared" si="175"/>
        <v>0</v>
      </c>
      <c r="AN107" s="11">
        <f t="shared" si="175"/>
        <v>0</v>
      </c>
    </row>
    <row r="108" spans="1:40" x14ac:dyDescent="0.25">
      <c r="A108" s="17"/>
      <c r="B108" s="10" t="str">
        <f t="shared" si="173"/>
        <v/>
      </c>
      <c r="C108" s="10"/>
      <c r="E108" s="11">
        <f t="shared" si="174"/>
        <v>0</v>
      </c>
      <c r="F108" s="11">
        <f t="shared" si="175"/>
        <v>0</v>
      </c>
      <c r="G108" s="11">
        <f t="shared" si="175"/>
        <v>0</v>
      </c>
      <c r="H108" s="11">
        <f t="shared" si="175"/>
        <v>0</v>
      </c>
      <c r="I108" s="11">
        <f t="shared" si="175"/>
        <v>0</v>
      </c>
      <c r="J108" s="11">
        <f t="shared" si="175"/>
        <v>0</v>
      </c>
      <c r="K108" s="11">
        <f t="shared" si="175"/>
        <v>0</v>
      </c>
      <c r="L108" s="11">
        <f t="shared" si="175"/>
        <v>0</v>
      </c>
      <c r="M108" s="11">
        <f t="shared" si="175"/>
        <v>0</v>
      </c>
      <c r="N108" s="11">
        <f t="shared" si="175"/>
        <v>0</v>
      </c>
      <c r="O108" s="11">
        <f t="shared" si="175"/>
        <v>0</v>
      </c>
      <c r="P108" s="11">
        <f t="shared" si="175"/>
        <v>0</v>
      </c>
      <c r="Q108" s="11">
        <f t="shared" si="175"/>
        <v>0</v>
      </c>
      <c r="R108" s="11">
        <f t="shared" si="175"/>
        <v>0</v>
      </c>
      <c r="S108" s="11">
        <f t="shared" si="175"/>
        <v>0</v>
      </c>
      <c r="T108" s="11">
        <f t="shared" si="175"/>
        <v>0</v>
      </c>
      <c r="U108" s="11">
        <f t="shared" si="175"/>
        <v>0</v>
      </c>
      <c r="V108" s="11">
        <f t="shared" si="175"/>
        <v>0</v>
      </c>
      <c r="W108" s="11">
        <f t="shared" si="175"/>
        <v>0</v>
      </c>
      <c r="X108" s="11">
        <f t="shared" si="175"/>
        <v>0</v>
      </c>
      <c r="Y108" s="11">
        <f t="shared" si="175"/>
        <v>0</v>
      </c>
      <c r="Z108" s="11">
        <f t="shared" si="175"/>
        <v>0</v>
      </c>
      <c r="AA108" s="11">
        <f t="shared" si="175"/>
        <v>0</v>
      </c>
      <c r="AB108" s="11">
        <f t="shared" si="175"/>
        <v>0</v>
      </c>
      <c r="AC108" s="11">
        <f t="shared" si="175"/>
        <v>0</v>
      </c>
      <c r="AD108" s="11">
        <f t="shared" si="175"/>
        <v>0</v>
      </c>
      <c r="AE108" s="11">
        <f t="shared" si="175"/>
        <v>0</v>
      </c>
      <c r="AF108" s="11">
        <f t="shared" si="175"/>
        <v>0</v>
      </c>
      <c r="AG108" s="11">
        <f t="shared" si="175"/>
        <v>0</v>
      </c>
      <c r="AH108" s="11">
        <f t="shared" si="175"/>
        <v>0</v>
      </c>
      <c r="AI108" s="11">
        <f t="shared" si="175"/>
        <v>0</v>
      </c>
      <c r="AJ108" s="11">
        <f t="shared" si="175"/>
        <v>0</v>
      </c>
      <c r="AK108" s="11">
        <f t="shared" si="175"/>
        <v>0</v>
      </c>
      <c r="AL108" s="11">
        <f t="shared" si="175"/>
        <v>0</v>
      </c>
      <c r="AM108" s="11">
        <f t="shared" si="175"/>
        <v>0</v>
      </c>
      <c r="AN108" s="11">
        <f t="shared" si="175"/>
        <v>0</v>
      </c>
    </row>
    <row r="109" spans="1:40" x14ac:dyDescent="0.25">
      <c r="A109" s="17"/>
      <c r="B109" s="10" t="str">
        <f t="shared" si="173"/>
        <v/>
      </c>
      <c r="C109" s="10"/>
      <c r="E109" s="11">
        <f t="shared" si="174"/>
        <v>0</v>
      </c>
      <c r="F109" s="11">
        <f t="shared" si="175"/>
        <v>0</v>
      </c>
      <c r="G109" s="11">
        <f t="shared" si="175"/>
        <v>0</v>
      </c>
      <c r="H109" s="11">
        <f t="shared" si="175"/>
        <v>0</v>
      </c>
      <c r="I109" s="11">
        <f t="shared" si="175"/>
        <v>0</v>
      </c>
      <c r="J109" s="11">
        <f t="shared" si="175"/>
        <v>0</v>
      </c>
      <c r="K109" s="11">
        <f t="shared" si="175"/>
        <v>0</v>
      </c>
      <c r="L109" s="11">
        <f t="shared" si="175"/>
        <v>0</v>
      </c>
      <c r="M109" s="11">
        <f t="shared" si="175"/>
        <v>0</v>
      </c>
      <c r="N109" s="11">
        <f t="shared" si="175"/>
        <v>0</v>
      </c>
      <c r="O109" s="11">
        <f t="shared" si="175"/>
        <v>0</v>
      </c>
      <c r="P109" s="11">
        <f t="shared" si="175"/>
        <v>0</v>
      </c>
      <c r="Q109" s="11">
        <f t="shared" si="175"/>
        <v>0</v>
      </c>
      <c r="R109" s="11">
        <f t="shared" si="175"/>
        <v>0</v>
      </c>
      <c r="S109" s="11">
        <f t="shared" si="175"/>
        <v>0</v>
      </c>
      <c r="T109" s="11">
        <f t="shared" si="175"/>
        <v>0</v>
      </c>
      <c r="U109" s="11">
        <f t="shared" si="175"/>
        <v>0</v>
      </c>
      <c r="V109" s="11">
        <f t="shared" si="175"/>
        <v>0</v>
      </c>
      <c r="W109" s="11">
        <f t="shared" si="175"/>
        <v>0</v>
      </c>
      <c r="X109" s="11">
        <f t="shared" si="175"/>
        <v>0</v>
      </c>
      <c r="Y109" s="11">
        <f t="shared" si="175"/>
        <v>0</v>
      </c>
      <c r="Z109" s="11">
        <f t="shared" si="175"/>
        <v>0</v>
      </c>
      <c r="AA109" s="11">
        <f t="shared" si="175"/>
        <v>0</v>
      </c>
      <c r="AB109" s="11">
        <f t="shared" si="175"/>
        <v>0</v>
      </c>
      <c r="AC109" s="11">
        <f t="shared" si="175"/>
        <v>0</v>
      </c>
      <c r="AD109" s="11">
        <f t="shared" si="175"/>
        <v>0</v>
      </c>
      <c r="AE109" s="11">
        <f t="shared" si="175"/>
        <v>0</v>
      </c>
      <c r="AF109" s="11">
        <f t="shared" si="175"/>
        <v>0</v>
      </c>
      <c r="AG109" s="11">
        <f t="shared" si="175"/>
        <v>0</v>
      </c>
      <c r="AH109" s="11">
        <f t="shared" si="175"/>
        <v>0</v>
      </c>
      <c r="AI109" s="11">
        <f t="shared" si="175"/>
        <v>0</v>
      </c>
      <c r="AJ109" s="11">
        <f t="shared" si="175"/>
        <v>0</v>
      </c>
      <c r="AK109" s="11">
        <f t="shared" si="175"/>
        <v>0</v>
      </c>
      <c r="AL109" s="11">
        <f t="shared" si="175"/>
        <v>0</v>
      </c>
      <c r="AM109" s="11">
        <f t="shared" si="175"/>
        <v>0</v>
      </c>
      <c r="AN109" s="11">
        <f t="shared" si="175"/>
        <v>0</v>
      </c>
    </row>
    <row r="110" spans="1:40" x14ac:dyDescent="0.25">
      <c r="A110" s="17"/>
      <c r="B110" s="10" t="str">
        <f t="shared" si="173"/>
        <v/>
      </c>
      <c r="C110" s="10"/>
      <c r="E110" s="11">
        <f t="shared" si="174"/>
        <v>0</v>
      </c>
      <c r="F110" s="11">
        <f t="shared" si="175"/>
        <v>0</v>
      </c>
      <c r="G110" s="11">
        <f t="shared" si="175"/>
        <v>0</v>
      </c>
      <c r="H110" s="11">
        <f t="shared" si="175"/>
        <v>0</v>
      </c>
      <c r="I110" s="11">
        <f t="shared" si="175"/>
        <v>0</v>
      </c>
      <c r="J110" s="11">
        <f t="shared" si="175"/>
        <v>0</v>
      </c>
      <c r="K110" s="11">
        <f t="shared" si="175"/>
        <v>0</v>
      </c>
      <c r="L110" s="11">
        <f t="shared" si="175"/>
        <v>0</v>
      </c>
      <c r="M110" s="11">
        <f t="shared" si="175"/>
        <v>0</v>
      </c>
      <c r="N110" s="11">
        <f t="shared" si="175"/>
        <v>0</v>
      </c>
      <c r="O110" s="11">
        <f t="shared" si="175"/>
        <v>0</v>
      </c>
      <c r="P110" s="11">
        <f t="shared" si="175"/>
        <v>0</v>
      </c>
      <c r="Q110" s="11">
        <f t="shared" si="175"/>
        <v>0</v>
      </c>
      <c r="R110" s="11">
        <f t="shared" si="175"/>
        <v>0</v>
      </c>
      <c r="S110" s="11">
        <f t="shared" si="175"/>
        <v>0</v>
      </c>
      <c r="T110" s="11">
        <f t="shared" si="175"/>
        <v>0</v>
      </c>
      <c r="U110" s="11">
        <f t="shared" si="175"/>
        <v>0</v>
      </c>
      <c r="V110" s="11">
        <f t="shared" si="175"/>
        <v>0</v>
      </c>
      <c r="W110" s="11">
        <f t="shared" si="175"/>
        <v>0</v>
      </c>
      <c r="X110" s="11">
        <f t="shared" si="175"/>
        <v>0</v>
      </c>
      <c r="Y110" s="11">
        <f t="shared" si="175"/>
        <v>0</v>
      </c>
      <c r="Z110" s="11">
        <f t="shared" si="175"/>
        <v>0</v>
      </c>
      <c r="AA110" s="11">
        <f t="shared" si="175"/>
        <v>0</v>
      </c>
      <c r="AB110" s="11">
        <f t="shared" si="175"/>
        <v>0</v>
      </c>
      <c r="AC110" s="11">
        <f t="shared" si="175"/>
        <v>0</v>
      </c>
      <c r="AD110" s="11">
        <f t="shared" si="175"/>
        <v>0</v>
      </c>
      <c r="AE110" s="11">
        <f t="shared" si="175"/>
        <v>0</v>
      </c>
      <c r="AF110" s="11">
        <f t="shared" si="175"/>
        <v>0</v>
      </c>
      <c r="AG110" s="11">
        <f t="shared" si="175"/>
        <v>0</v>
      </c>
      <c r="AH110" s="11">
        <f t="shared" si="175"/>
        <v>0</v>
      </c>
      <c r="AI110" s="11">
        <f t="shared" si="175"/>
        <v>0</v>
      </c>
      <c r="AJ110" s="11">
        <f t="shared" si="175"/>
        <v>0</v>
      </c>
      <c r="AK110" s="11">
        <f t="shared" si="175"/>
        <v>0</v>
      </c>
      <c r="AL110" s="11">
        <f t="shared" si="175"/>
        <v>0</v>
      </c>
      <c r="AM110" s="11">
        <f t="shared" si="175"/>
        <v>0</v>
      </c>
      <c r="AN110" s="11">
        <f t="shared" si="175"/>
        <v>0</v>
      </c>
    </row>
    <row r="111" spans="1:40" x14ac:dyDescent="0.25">
      <c r="A111" s="17"/>
      <c r="B111" s="10" t="str">
        <f t="shared" si="173"/>
        <v/>
      </c>
      <c r="C111" s="10"/>
      <c r="E111" s="11">
        <f t="shared" si="174"/>
        <v>0</v>
      </c>
      <c r="F111" s="11">
        <f t="shared" si="175"/>
        <v>0</v>
      </c>
      <c r="G111" s="11">
        <f t="shared" si="175"/>
        <v>0</v>
      </c>
      <c r="H111" s="11">
        <f t="shared" si="175"/>
        <v>0</v>
      </c>
      <c r="I111" s="11">
        <f t="shared" si="175"/>
        <v>0</v>
      </c>
      <c r="J111" s="11">
        <f t="shared" si="175"/>
        <v>0</v>
      </c>
      <c r="K111" s="11">
        <f t="shared" si="175"/>
        <v>0</v>
      </c>
      <c r="L111" s="11">
        <f t="shared" si="175"/>
        <v>0</v>
      </c>
      <c r="M111" s="11">
        <f t="shared" si="175"/>
        <v>0</v>
      </c>
      <c r="N111" s="11">
        <f t="shared" si="175"/>
        <v>0</v>
      </c>
      <c r="O111" s="11">
        <f t="shared" si="175"/>
        <v>0</v>
      </c>
      <c r="P111" s="11">
        <f t="shared" si="175"/>
        <v>0</v>
      </c>
      <c r="Q111" s="11">
        <f t="shared" si="175"/>
        <v>0</v>
      </c>
      <c r="R111" s="11">
        <f t="shared" si="175"/>
        <v>0</v>
      </c>
      <c r="S111" s="11">
        <f t="shared" si="175"/>
        <v>0</v>
      </c>
      <c r="T111" s="11">
        <f t="shared" si="175"/>
        <v>0</v>
      </c>
      <c r="U111" s="11">
        <f t="shared" si="175"/>
        <v>0</v>
      </c>
      <c r="V111" s="11">
        <f t="shared" si="175"/>
        <v>0</v>
      </c>
      <c r="W111" s="11">
        <f t="shared" si="175"/>
        <v>0</v>
      </c>
      <c r="X111" s="11">
        <f t="shared" si="175"/>
        <v>0</v>
      </c>
      <c r="Y111" s="11">
        <f t="shared" si="175"/>
        <v>0</v>
      </c>
      <c r="Z111" s="11">
        <f t="shared" si="175"/>
        <v>0</v>
      </c>
      <c r="AA111" s="11">
        <f t="shared" si="175"/>
        <v>0</v>
      </c>
      <c r="AB111" s="11">
        <f t="shared" si="175"/>
        <v>0</v>
      </c>
      <c r="AC111" s="11">
        <f t="shared" si="175"/>
        <v>0</v>
      </c>
      <c r="AD111" s="11">
        <f t="shared" si="175"/>
        <v>0</v>
      </c>
      <c r="AE111" s="11">
        <f t="shared" si="175"/>
        <v>0</v>
      </c>
      <c r="AF111" s="11">
        <f t="shared" si="175"/>
        <v>0</v>
      </c>
      <c r="AG111" s="11">
        <f t="shared" si="175"/>
        <v>0</v>
      </c>
      <c r="AH111" s="11">
        <f t="shared" si="175"/>
        <v>0</v>
      </c>
      <c r="AI111" s="11">
        <f t="shared" si="175"/>
        <v>0</v>
      </c>
      <c r="AJ111" s="11">
        <f t="shared" si="175"/>
        <v>0</v>
      </c>
      <c r="AK111" s="11">
        <f t="shared" si="175"/>
        <v>0</v>
      </c>
      <c r="AL111" s="11">
        <f t="shared" si="175"/>
        <v>0</v>
      </c>
      <c r="AM111" s="11">
        <f t="shared" si="175"/>
        <v>0</v>
      </c>
      <c r="AN111" s="11">
        <f t="shared" si="175"/>
        <v>0</v>
      </c>
    </row>
    <row r="112" spans="1:40" x14ac:dyDescent="0.25">
      <c r="A112" s="17"/>
      <c r="B112" s="10" t="str">
        <f t="shared" si="173"/>
        <v/>
      </c>
      <c r="C112" s="10"/>
      <c r="E112" s="11">
        <f t="shared" si="174"/>
        <v>0</v>
      </c>
      <c r="F112" s="11">
        <f t="shared" si="175"/>
        <v>0</v>
      </c>
      <c r="G112" s="11">
        <f t="shared" si="175"/>
        <v>0</v>
      </c>
      <c r="H112" s="11">
        <f t="shared" si="175"/>
        <v>0</v>
      </c>
      <c r="I112" s="11">
        <f t="shared" si="175"/>
        <v>0</v>
      </c>
      <c r="J112" s="11">
        <f t="shared" si="175"/>
        <v>0</v>
      </c>
      <c r="K112" s="11">
        <f t="shared" si="175"/>
        <v>0</v>
      </c>
      <c r="L112" s="11">
        <f t="shared" si="175"/>
        <v>0</v>
      </c>
      <c r="M112" s="11">
        <f t="shared" si="175"/>
        <v>0</v>
      </c>
      <c r="N112" s="11">
        <f t="shared" si="175"/>
        <v>0</v>
      </c>
      <c r="O112" s="11">
        <f t="shared" si="175"/>
        <v>0</v>
      </c>
      <c r="P112" s="11">
        <f t="shared" si="175"/>
        <v>0</v>
      </c>
      <c r="Q112" s="11">
        <f t="shared" si="175"/>
        <v>0</v>
      </c>
      <c r="R112" s="11">
        <f t="shared" si="175"/>
        <v>0</v>
      </c>
      <c r="S112" s="11">
        <f t="shared" si="175"/>
        <v>0</v>
      </c>
      <c r="T112" s="11">
        <f t="shared" si="175"/>
        <v>0</v>
      </c>
      <c r="U112" s="11">
        <f t="shared" si="175"/>
        <v>0</v>
      </c>
      <c r="V112" s="11">
        <f t="shared" si="175"/>
        <v>0</v>
      </c>
      <c r="W112" s="11">
        <f t="shared" si="175"/>
        <v>0</v>
      </c>
      <c r="X112" s="11">
        <f t="shared" si="175"/>
        <v>0</v>
      </c>
      <c r="Y112" s="11">
        <f t="shared" si="175"/>
        <v>0</v>
      </c>
      <c r="Z112" s="11">
        <f t="shared" si="175"/>
        <v>0</v>
      </c>
      <c r="AA112" s="11">
        <f t="shared" si="175"/>
        <v>0</v>
      </c>
      <c r="AB112" s="11">
        <f t="shared" si="175"/>
        <v>0</v>
      </c>
      <c r="AC112" s="11">
        <f t="shared" si="175"/>
        <v>0</v>
      </c>
      <c r="AD112" s="11">
        <f t="shared" si="175"/>
        <v>0</v>
      </c>
      <c r="AE112" s="11">
        <f t="shared" si="175"/>
        <v>0</v>
      </c>
      <c r="AF112" s="11">
        <f t="shared" si="175"/>
        <v>0</v>
      </c>
      <c r="AG112" s="11">
        <f t="shared" si="175"/>
        <v>0</v>
      </c>
      <c r="AH112" s="11">
        <f t="shared" si="175"/>
        <v>0</v>
      </c>
      <c r="AI112" s="11">
        <f t="shared" si="175"/>
        <v>0</v>
      </c>
      <c r="AJ112" s="11">
        <f t="shared" si="175"/>
        <v>0</v>
      </c>
      <c r="AK112" s="11">
        <f t="shared" si="175"/>
        <v>0</v>
      </c>
      <c r="AL112" s="11">
        <f t="shared" si="175"/>
        <v>0</v>
      </c>
      <c r="AM112" s="11">
        <f t="shared" si="175"/>
        <v>0</v>
      </c>
      <c r="AN112" s="11">
        <f t="shared" si="175"/>
        <v>0</v>
      </c>
    </row>
    <row r="113" spans="1:40" x14ac:dyDescent="0.25">
      <c r="A113" s="17"/>
      <c r="B113" s="10" t="str">
        <f t="shared" si="173"/>
        <v/>
      </c>
      <c r="C113" s="10"/>
      <c r="E113" s="11">
        <f t="shared" si="174"/>
        <v>0</v>
      </c>
      <c r="F113" s="11">
        <f t="shared" si="175"/>
        <v>0</v>
      </c>
      <c r="G113" s="11">
        <f t="shared" si="175"/>
        <v>0</v>
      </c>
      <c r="H113" s="11">
        <f t="shared" si="175"/>
        <v>0</v>
      </c>
      <c r="I113" s="11">
        <f t="shared" si="175"/>
        <v>0</v>
      </c>
      <c r="J113" s="11">
        <f t="shared" si="175"/>
        <v>0</v>
      </c>
      <c r="K113" s="11">
        <f t="shared" si="175"/>
        <v>0</v>
      </c>
      <c r="L113" s="11">
        <f t="shared" si="175"/>
        <v>0</v>
      </c>
      <c r="M113" s="11">
        <f t="shared" si="175"/>
        <v>0</v>
      </c>
      <c r="N113" s="11">
        <f t="shared" si="175"/>
        <v>0</v>
      </c>
      <c r="O113" s="11">
        <f t="shared" si="175"/>
        <v>0</v>
      </c>
      <c r="P113" s="11">
        <f t="shared" si="175"/>
        <v>0</v>
      </c>
      <c r="Q113" s="11">
        <f t="shared" si="175"/>
        <v>0</v>
      </c>
      <c r="R113" s="11">
        <f t="shared" si="175"/>
        <v>0</v>
      </c>
      <c r="S113" s="11">
        <f t="shared" si="175"/>
        <v>0</v>
      </c>
      <c r="T113" s="11">
        <f t="shared" si="175"/>
        <v>0</v>
      </c>
      <c r="U113" s="11">
        <f t="shared" si="175"/>
        <v>0</v>
      </c>
      <c r="V113" s="11">
        <f t="shared" si="175"/>
        <v>0</v>
      </c>
      <c r="W113" s="11">
        <f t="shared" si="175"/>
        <v>0</v>
      </c>
      <c r="X113" s="11">
        <f t="shared" si="175"/>
        <v>0</v>
      </c>
      <c r="Y113" s="11">
        <f t="shared" si="175"/>
        <v>0</v>
      </c>
      <c r="Z113" s="11">
        <f t="shared" si="175"/>
        <v>0</v>
      </c>
      <c r="AA113" s="11">
        <f t="shared" si="175"/>
        <v>0</v>
      </c>
      <c r="AB113" s="11">
        <f t="shared" si="175"/>
        <v>0</v>
      </c>
      <c r="AC113" s="11">
        <f t="shared" si="175"/>
        <v>0</v>
      </c>
      <c r="AD113" s="11">
        <f t="shared" si="175"/>
        <v>0</v>
      </c>
      <c r="AE113" s="11">
        <f t="shared" si="175"/>
        <v>0</v>
      </c>
      <c r="AF113" s="11">
        <f t="shared" si="175"/>
        <v>0</v>
      </c>
      <c r="AG113" s="11">
        <f t="shared" si="175"/>
        <v>0</v>
      </c>
      <c r="AH113" s="11">
        <f t="shared" si="175"/>
        <v>0</v>
      </c>
      <c r="AI113" s="11">
        <f t="shared" si="175"/>
        <v>0</v>
      </c>
      <c r="AJ113" s="11">
        <f t="shared" si="175"/>
        <v>0</v>
      </c>
      <c r="AK113" s="11">
        <f t="shared" si="175"/>
        <v>0</v>
      </c>
      <c r="AL113" s="11">
        <f t="shared" si="175"/>
        <v>0</v>
      </c>
      <c r="AM113" s="11">
        <f t="shared" si="175"/>
        <v>0</v>
      </c>
      <c r="AN113" s="11">
        <f t="shared" si="175"/>
        <v>0</v>
      </c>
    </row>
    <row r="114" spans="1:40" x14ac:dyDescent="0.25">
      <c r="E114" s="13">
        <f>SUM(E99:E113)</f>
        <v>2916.666666666667</v>
      </c>
      <c r="F114" s="13">
        <f t="shared" ref="F114:AN114" si="176">SUM(F99:F113)</f>
        <v>2916.666666666667</v>
      </c>
      <c r="G114" s="13">
        <f t="shared" si="176"/>
        <v>2916.666666666667</v>
      </c>
      <c r="H114" s="13">
        <f t="shared" si="176"/>
        <v>2916.666666666667</v>
      </c>
      <c r="I114" s="13">
        <f t="shared" si="176"/>
        <v>2916.666666666667</v>
      </c>
      <c r="J114" s="13">
        <f t="shared" si="176"/>
        <v>2916.666666666667</v>
      </c>
      <c r="K114" s="13">
        <f t="shared" si="176"/>
        <v>2916.666666666667</v>
      </c>
      <c r="L114" s="13">
        <f t="shared" si="176"/>
        <v>2916.666666666667</v>
      </c>
      <c r="M114" s="13">
        <f t="shared" si="176"/>
        <v>2916.666666666667</v>
      </c>
      <c r="N114" s="13">
        <f t="shared" si="176"/>
        <v>2916.666666666667</v>
      </c>
      <c r="O114" s="13">
        <f t="shared" si="176"/>
        <v>2916.666666666667</v>
      </c>
      <c r="P114" s="13">
        <f t="shared" si="176"/>
        <v>2916.666666666667</v>
      </c>
      <c r="Q114" s="13">
        <f t="shared" si="176"/>
        <v>2916.666666666667</v>
      </c>
      <c r="R114" s="13">
        <f t="shared" si="176"/>
        <v>2916.666666666667</v>
      </c>
      <c r="S114" s="13">
        <f t="shared" si="176"/>
        <v>2916.666666666667</v>
      </c>
      <c r="T114" s="13">
        <f t="shared" si="176"/>
        <v>2916.666666666667</v>
      </c>
      <c r="U114" s="13">
        <f t="shared" si="176"/>
        <v>2916.666666666667</v>
      </c>
      <c r="V114" s="13">
        <f t="shared" si="176"/>
        <v>2916.666666666667</v>
      </c>
      <c r="W114" s="13">
        <f t="shared" si="176"/>
        <v>2916.666666666667</v>
      </c>
      <c r="X114" s="13">
        <f t="shared" si="176"/>
        <v>2916.666666666667</v>
      </c>
      <c r="Y114" s="13">
        <f t="shared" si="176"/>
        <v>2916.666666666667</v>
      </c>
      <c r="Z114" s="13">
        <f t="shared" si="176"/>
        <v>2916.666666666667</v>
      </c>
      <c r="AA114" s="13">
        <f t="shared" si="176"/>
        <v>2916.666666666667</v>
      </c>
      <c r="AB114" s="13">
        <f t="shared" si="176"/>
        <v>2916.666666666667</v>
      </c>
      <c r="AC114" s="13">
        <f t="shared" si="176"/>
        <v>2916.666666666667</v>
      </c>
      <c r="AD114" s="13">
        <f t="shared" si="176"/>
        <v>2916.666666666667</v>
      </c>
      <c r="AE114" s="13">
        <f t="shared" si="176"/>
        <v>2916.666666666667</v>
      </c>
      <c r="AF114" s="13">
        <f t="shared" si="176"/>
        <v>2916.666666666667</v>
      </c>
      <c r="AG114" s="13">
        <f t="shared" si="176"/>
        <v>2916.666666666667</v>
      </c>
      <c r="AH114" s="13">
        <f t="shared" si="176"/>
        <v>2916.666666666667</v>
      </c>
      <c r="AI114" s="13">
        <f t="shared" si="176"/>
        <v>2916.666666666667</v>
      </c>
      <c r="AJ114" s="13">
        <f t="shared" si="176"/>
        <v>2916.666666666667</v>
      </c>
      <c r="AK114" s="13">
        <f t="shared" si="176"/>
        <v>2916.666666666667</v>
      </c>
      <c r="AL114" s="13">
        <f t="shared" si="176"/>
        <v>2916.666666666667</v>
      </c>
      <c r="AM114" s="13">
        <f t="shared" si="176"/>
        <v>2916.666666666667</v>
      </c>
      <c r="AN114" s="13">
        <f t="shared" si="176"/>
        <v>2916.666666666667</v>
      </c>
    </row>
    <row r="115" spans="1:40" x14ac:dyDescent="0.25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</row>
    <row r="116" spans="1:40" x14ac:dyDescent="0.2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</row>
    <row r="117" spans="1:40" x14ac:dyDescent="0.25">
      <c r="A117" s="19"/>
      <c r="B117" s="14" t="s">
        <v>128</v>
      </c>
      <c r="C117" s="14" t="s">
        <v>75</v>
      </c>
      <c r="E117" s="15">
        <v>43131</v>
      </c>
      <c r="F117" s="15">
        <f>EOMONTH(E117,1)</f>
        <v>43159</v>
      </c>
      <c r="G117" s="15">
        <f t="shared" ref="G117:AB117" si="177">EOMONTH(F117,1)</f>
        <v>43190</v>
      </c>
      <c r="H117" s="15">
        <f t="shared" si="177"/>
        <v>43220</v>
      </c>
      <c r="I117" s="15">
        <f t="shared" si="177"/>
        <v>43251</v>
      </c>
      <c r="J117" s="15">
        <f t="shared" si="177"/>
        <v>43281</v>
      </c>
      <c r="K117" s="15">
        <f t="shared" si="177"/>
        <v>43312</v>
      </c>
      <c r="L117" s="15">
        <f t="shared" si="177"/>
        <v>43343</v>
      </c>
      <c r="M117" s="15">
        <f t="shared" si="177"/>
        <v>43373</v>
      </c>
      <c r="N117" s="15">
        <f t="shared" si="177"/>
        <v>43404</v>
      </c>
      <c r="O117" s="15">
        <f t="shared" si="177"/>
        <v>43434</v>
      </c>
      <c r="P117" s="15">
        <f t="shared" si="177"/>
        <v>43465</v>
      </c>
      <c r="Q117" s="15">
        <f t="shared" si="177"/>
        <v>43496</v>
      </c>
      <c r="R117" s="15">
        <f t="shared" si="177"/>
        <v>43524</v>
      </c>
      <c r="S117" s="15">
        <f t="shared" si="177"/>
        <v>43555</v>
      </c>
      <c r="T117" s="15">
        <f t="shared" si="177"/>
        <v>43585</v>
      </c>
      <c r="U117" s="15">
        <f t="shared" si="177"/>
        <v>43616</v>
      </c>
      <c r="V117" s="15">
        <f t="shared" si="177"/>
        <v>43646</v>
      </c>
      <c r="W117" s="15">
        <f t="shared" si="177"/>
        <v>43677</v>
      </c>
      <c r="X117" s="15">
        <f t="shared" si="177"/>
        <v>43708</v>
      </c>
      <c r="Y117" s="15">
        <f t="shared" si="177"/>
        <v>43738</v>
      </c>
      <c r="Z117" s="15">
        <f t="shared" si="177"/>
        <v>43769</v>
      </c>
      <c r="AA117" s="15">
        <f t="shared" si="177"/>
        <v>43799</v>
      </c>
      <c r="AB117" s="15">
        <f t="shared" si="177"/>
        <v>43830</v>
      </c>
      <c r="AC117" s="15">
        <f t="shared" ref="AC117" si="178">EOMONTH(AB117,1)</f>
        <v>43861</v>
      </c>
      <c r="AD117" s="15">
        <f t="shared" ref="AD117" si="179">EOMONTH(AC117,1)</f>
        <v>43890</v>
      </c>
      <c r="AE117" s="15">
        <f t="shared" ref="AE117" si="180">EOMONTH(AD117,1)</f>
        <v>43921</v>
      </c>
      <c r="AF117" s="15">
        <f t="shared" ref="AF117" si="181">EOMONTH(AE117,1)</f>
        <v>43951</v>
      </c>
      <c r="AG117" s="15">
        <f t="shared" ref="AG117" si="182">EOMONTH(AF117,1)</f>
        <v>43982</v>
      </c>
      <c r="AH117" s="15">
        <f t="shared" ref="AH117" si="183">EOMONTH(AG117,1)</f>
        <v>44012</v>
      </c>
      <c r="AI117" s="15">
        <f t="shared" ref="AI117" si="184">EOMONTH(AH117,1)</f>
        <v>44043</v>
      </c>
      <c r="AJ117" s="15">
        <f t="shared" ref="AJ117" si="185">EOMONTH(AI117,1)</f>
        <v>44074</v>
      </c>
      <c r="AK117" s="15">
        <f t="shared" ref="AK117" si="186">EOMONTH(AJ117,1)</f>
        <v>44104</v>
      </c>
      <c r="AL117" s="15">
        <f t="shared" ref="AL117" si="187">EOMONTH(AK117,1)</f>
        <v>44135</v>
      </c>
      <c r="AM117" s="15">
        <f t="shared" ref="AM117" si="188">EOMONTH(AL117,1)</f>
        <v>44165</v>
      </c>
      <c r="AN117" s="15">
        <f t="shared" ref="AN117" si="189">EOMONTH(AM117,1)</f>
        <v>44196</v>
      </c>
    </row>
    <row r="118" spans="1:40" x14ac:dyDescent="0.25">
      <c r="A118" s="26"/>
      <c r="B118" s="10"/>
      <c r="C118" s="10"/>
      <c r="E118" s="11">
        <f>E80</f>
        <v>833.33333333333337</v>
      </c>
      <c r="F118" s="11">
        <f>F80+E118</f>
        <v>1666.6666666666667</v>
      </c>
      <c r="G118" s="11">
        <f t="shared" ref="G118:AN125" si="190">G80+F118</f>
        <v>2500</v>
      </c>
      <c r="H118" s="11">
        <f t="shared" si="190"/>
        <v>3333.3333333333335</v>
      </c>
      <c r="I118" s="11">
        <f t="shared" si="190"/>
        <v>4166.666666666667</v>
      </c>
      <c r="J118" s="11">
        <f t="shared" si="190"/>
        <v>5000</v>
      </c>
      <c r="K118" s="11">
        <f t="shared" si="190"/>
        <v>5833.333333333333</v>
      </c>
      <c r="L118" s="11">
        <f t="shared" si="190"/>
        <v>6666.6666666666661</v>
      </c>
      <c r="M118" s="11">
        <f t="shared" si="190"/>
        <v>7499.9999999999991</v>
      </c>
      <c r="N118" s="11">
        <f t="shared" si="190"/>
        <v>8333.3333333333321</v>
      </c>
      <c r="O118" s="11">
        <f t="shared" si="190"/>
        <v>9166.6666666666661</v>
      </c>
      <c r="P118" s="11">
        <f t="shared" si="190"/>
        <v>10000</v>
      </c>
      <c r="Q118" s="11">
        <f t="shared" si="190"/>
        <v>10833.333333333334</v>
      </c>
      <c r="R118" s="11">
        <f t="shared" si="190"/>
        <v>11666.666666666668</v>
      </c>
      <c r="S118" s="11">
        <f t="shared" si="190"/>
        <v>12500.000000000002</v>
      </c>
      <c r="T118" s="11">
        <f t="shared" si="190"/>
        <v>13333.333333333336</v>
      </c>
      <c r="U118" s="11">
        <f t="shared" si="190"/>
        <v>14166.66666666667</v>
      </c>
      <c r="V118" s="11">
        <f t="shared" si="190"/>
        <v>15000.000000000004</v>
      </c>
      <c r="W118" s="11">
        <f t="shared" si="190"/>
        <v>15833.333333333338</v>
      </c>
      <c r="X118" s="11">
        <f t="shared" si="190"/>
        <v>16666.666666666672</v>
      </c>
      <c r="Y118" s="11">
        <f t="shared" si="190"/>
        <v>17500.000000000004</v>
      </c>
      <c r="Z118" s="11">
        <f t="shared" si="190"/>
        <v>18333.333333333336</v>
      </c>
      <c r="AA118" s="11">
        <f t="shared" si="190"/>
        <v>19166.666666666668</v>
      </c>
      <c r="AB118" s="11">
        <f t="shared" si="190"/>
        <v>20000</v>
      </c>
      <c r="AC118" s="11">
        <f t="shared" si="190"/>
        <v>20833.333333333332</v>
      </c>
      <c r="AD118" s="11">
        <f t="shared" si="190"/>
        <v>21666.666666666664</v>
      </c>
      <c r="AE118" s="11">
        <f t="shared" si="190"/>
        <v>22499.999999999996</v>
      </c>
      <c r="AF118" s="11">
        <f t="shared" si="190"/>
        <v>23333.333333333328</v>
      </c>
      <c r="AG118" s="11">
        <f t="shared" si="190"/>
        <v>24166.666666666661</v>
      </c>
      <c r="AH118" s="11">
        <f t="shared" si="190"/>
        <v>24999.999999999993</v>
      </c>
      <c r="AI118" s="11">
        <f t="shared" si="190"/>
        <v>25833.333333333325</v>
      </c>
      <c r="AJ118" s="11">
        <f t="shared" si="190"/>
        <v>26666.666666666657</v>
      </c>
      <c r="AK118" s="11">
        <f t="shared" si="190"/>
        <v>27499.999999999989</v>
      </c>
      <c r="AL118" s="11">
        <f t="shared" si="190"/>
        <v>28333.333333333321</v>
      </c>
      <c r="AM118" s="11">
        <f t="shared" si="190"/>
        <v>29166.666666666653</v>
      </c>
      <c r="AN118" s="11">
        <f t="shared" si="190"/>
        <v>29999.999999999985</v>
      </c>
    </row>
    <row r="119" spans="1:40" x14ac:dyDescent="0.25">
      <c r="A119" s="26"/>
      <c r="B119" s="10"/>
      <c r="C119" s="10"/>
      <c r="E119" s="11">
        <f t="shared" ref="E119:E132" si="191">E81</f>
        <v>500</v>
      </c>
      <c r="F119" s="11">
        <f t="shared" ref="F119:U132" si="192">F81+E119</f>
        <v>1000</v>
      </c>
      <c r="G119" s="11">
        <f t="shared" si="192"/>
        <v>1500</v>
      </c>
      <c r="H119" s="11">
        <f t="shared" si="192"/>
        <v>2000</v>
      </c>
      <c r="I119" s="11">
        <f t="shared" si="192"/>
        <v>2500</v>
      </c>
      <c r="J119" s="11">
        <f t="shared" si="192"/>
        <v>3000</v>
      </c>
      <c r="K119" s="11">
        <f t="shared" si="192"/>
        <v>3500</v>
      </c>
      <c r="L119" s="11">
        <f t="shared" si="192"/>
        <v>4000</v>
      </c>
      <c r="M119" s="11">
        <f t="shared" si="192"/>
        <v>4500</v>
      </c>
      <c r="N119" s="11">
        <f t="shared" si="192"/>
        <v>5000</v>
      </c>
      <c r="O119" s="11">
        <f t="shared" si="192"/>
        <v>5500</v>
      </c>
      <c r="P119" s="11">
        <f t="shared" si="192"/>
        <v>6000</v>
      </c>
      <c r="Q119" s="11">
        <f t="shared" si="192"/>
        <v>6500</v>
      </c>
      <c r="R119" s="11">
        <f t="shared" si="192"/>
        <v>7000</v>
      </c>
      <c r="S119" s="11">
        <f t="shared" si="192"/>
        <v>7500</v>
      </c>
      <c r="T119" s="11">
        <f t="shared" si="192"/>
        <v>8000</v>
      </c>
      <c r="U119" s="11">
        <f t="shared" si="192"/>
        <v>8500</v>
      </c>
      <c r="V119" s="11">
        <f t="shared" si="190"/>
        <v>9000</v>
      </c>
      <c r="W119" s="11">
        <f t="shared" si="190"/>
        <v>9500</v>
      </c>
      <c r="X119" s="11">
        <f t="shared" si="190"/>
        <v>10000</v>
      </c>
      <c r="Y119" s="11">
        <f t="shared" si="190"/>
        <v>10500</v>
      </c>
      <c r="Z119" s="11">
        <f t="shared" si="190"/>
        <v>11000</v>
      </c>
      <c r="AA119" s="11">
        <f t="shared" si="190"/>
        <v>11500</v>
      </c>
      <c r="AB119" s="11">
        <f t="shared" si="190"/>
        <v>12000</v>
      </c>
      <c r="AC119" s="11">
        <f t="shared" si="190"/>
        <v>12500</v>
      </c>
      <c r="AD119" s="11">
        <f t="shared" si="190"/>
        <v>13000</v>
      </c>
      <c r="AE119" s="11">
        <f t="shared" si="190"/>
        <v>13500</v>
      </c>
      <c r="AF119" s="11">
        <f t="shared" si="190"/>
        <v>14000</v>
      </c>
      <c r="AG119" s="11">
        <f t="shared" si="190"/>
        <v>14500</v>
      </c>
      <c r="AH119" s="11">
        <f t="shared" si="190"/>
        <v>15000</v>
      </c>
      <c r="AI119" s="11">
        <f t="shared" si="190"/>
        <v>15500</v>
      </c>
      <c r="AJ119" s="11">
        <f t="shared" si="190"/>
        <v>16000</v>
      </c>
      <c r="AK119" s="11">
        <f t="shared" si="190"/>
        <v>16500</v>
      </c>
      <c r="AL119" s="11">
        <f t="shared" si="190"/>
        <v>17000</v>
      </c>
      <c r="AM119" s="11">
        <f t="shared" si="190"/>
        <v>17500</v>
      </c>
      <c r="AN119" s="11">
        <f t="shared" si="190"/>
        <v>18000</v>
      </c>
    </row>
    <row r="120" spans="1:40" x14ac:dyDescent="0.25">
      <c r="A120" s="26"/>
      <c r="B120" s="10"/>
      <c r="C120" s="10"/>
      <c r="E120" s="11">
        <f t="shared" si="191"/>
        <v>125</v>
      </c>
      <c r="F120" s="11">
        <f t="shared" si="192"/>
        <v>250</v>
      </c>
      <c r="G120" s="11">
        <f t="shared" si="190"/>
        <v>375</v>
      </c>
      <c r="H120" s="11">
        <f t="shared" si="190"/>
        <v>500</v>
      </c>
      <c r="I120" s="11">
        <f t="shared" si="190"/>
        <v>625</v>
      </c>
      <c r="J120" s="11">
        <f t="shared" si="190"/>
        <v>750</v>
      </c>
      <c r="K120" s="11">
        <f t="shared" si="190"/>
        <v>875</v>
      </c>
      <c r="L120" s="11">
        <f t="shared" si="190"/>
        <v>1000</v>
      </c>
      <c r="M120" s="11">
        <f t="shared" si="190"/>
        <v>1125</v>
      </c>
      <c r="N120" s="11">
        <f t="shared" si="190"/>
        <v>1250</v>
      </c>
      <c r="O120" s="11">
        <f t="shared" si="190"/>
        <v>1375</v>
      </c>
      <c r="P120" s="11">
        <f t="shared" si="190"/>
        <v>1500</v>
      </c>
      <c r="Q120" s="11">
        <f t="shared" si="190"/>
        <v>1625</v>
      </c>
      <c r="R120" s="11">
        <f t="shared" si="190"/>
        <v>1750</v>
      </c>
      <c r="S120" s="11">
        <f t="shared" si="190"/>
        <v>1875</v>
      </c>
      <c r="T120" s="11">
        <f t="shared" si="190"/>
        <v>2000</v>
      </c>
      <c r="U120" s="11">
        <f t="shared" si="190"/>
        <v>2125</v>
      </c>
      <c r="V120" s="11">
        <f t="shared" si="190"/>
        <v>2250</v>
      </c>
      <c r="W120" s="11">
        <f t="shared" si="190"/>
        <v>2375</v>
      </c>
      <c r="X120" s="11">
        <f t="shared" si="190"/>
        <v>2500</v>
      </c>
      <c r="Y120" s="11">
        <f t="shared" si="190"/>
        <v>2625</v>
      </c>
      <c r="Z120" s="11">
        <f t="shared" si="190"/>
        <v>2750</v>
      </c>
      <c r="AA120" s="11">
        <f t="shared" si="190"/>
        <v>2875</v>
      </c>
      <c r="AB120" s="11">
        <f t="shared" si="190"/>
        <v>3000</v>
      </c>
      <c r="AC120" s="11">
        <f t="shared" si="190"/>
        <v>3125</v>
      </c>
      <c r="AD120" s="11">
        <f t="shared" si="190"/>
        <v>3250</v>
      </c>
      <c r="AE120" s="11">
        <f t="shared" si="190"/>
        <v>3375</v>
      </c>
      <c r="AF120" s="11">
        <f t="shared" si="190"/>
        <v>3500</v>
      </c>
      <c r="AG120" s="11">
        <f t="shared" si="190"/>
        <v>3625</v>
      </c>
      <c r="AH120" s="11">
        <f t="shared" si="190"/>
        <v>3750</v>
      </c>
      <c r="AI120" s="11">
        <f t="shared" si="190"/>
        <v>3875</v>
      </c>
      <c r="AJ120" s="11">
        <f t="shared" si="190"/>
        <v>4000</v>
      </c>
      <c r="AK120" s="11">
        <f t="shared" si="190"/>
        <v>4125</v>
      </c>
      <c r="AL120" s="11">
        <f t="shared" si="190"/>
        <v>4250</v>
      </c>
      <c r="AM120" s="11">
        <f t="shared" si="190"/>
        <v>4375</v>
      </c>
      <c r="AN120" s="11">
        <f t="shared" si="190"/>
        <v>4500</v>
      </c>
    </row>
    <row r="121" spans="1:40" x14ac:dyDescent="0.25">
      <c r="A121" s="26"/>
      <c r="B121" s="10"/>
      <c r="C121" s="10"/>
      <c r="E121" s="11">
        <f t="shared" si="191"/>
        <v>0</v>
      </c>
      <c r="F121" s="11">
        <f t="shared" si="192"/>
        <v>0</v>
      </c>
      <c r="G121" s="11">
        <f t="shared" si="190"/>
        <v>0</v>
      </c>
      <c r="H121" s="11">
        <f t="shared" si="190"/>
        <v>0</v>
      </c>
      <c r="I121" s="11">
        <f t="shared" si="190"/>
        <v>0</v>
      </c>
      <c r="J121" s="11">
        <f t="shared" si="190"/>
        <v>0</v>
      </c>
      <c r="K121" s="11">
        <f t="shared" si="190"/>
        <v>0</v>
      </c>
      <c r="L121" s="11">
        <f t="shared" si="190"/>
        <v>0</v>
      </c>
      <c r="M121" s="11">
        <f t="shared" si="190"/>
        <v>0</v>
      </c>
      <c r="N121" s="11">
        <f t="shared" si="190"/>
        <v>0</v>
      </c>
      <c r="O121" s="11">
        <f t="shared" si="190"/>
        <v>0</v>
      </c>
      <c r="P121" s="11">
        <f t="shared" si="190"/>
        <v>0</v>
      </c>
      <c r="Q121" s="11">
        <f t="shared" si="190"/>
        <v>0</v>
      </c>
      <c r="R121" s="11">
        <f t="shared" si="190"/>
        <v>0</v>
      </c>
      <c r="S121" s="11">
        <f t="shared" si="190"/>
        <v>0</v>
      </c>
      <c r="T121" s="11">
        <f t="shared" si="190"/>
        <v>0</v>
      </c>
      <c r="U121" s="11">
        <f t="shared" si="190"/>
        <v>0</v>
      </c>
      <c r="V121" s="11">
        <f t="shared" si="190"/>
        <v>0</v>
      </c>
      <c r="W121" s="11">
        <f t="shared" si="190"/>
        <v>0</v>
      </c>
      <c r="X121" s="11">
        <f t="shared" si="190"/>
        <v>0</v>
      </c>
      <c r="Y121" s="11">
        <f t="shared" si="190"/>
        <v>0</v>
      </c>
      <c r="Z121" s="11">
        <f t="shared" si="190"/>
        <v>0</v>
      </c>
      <c r="AA121" s="11">
        <f t="shared" si="190"/>
        <v>0</v>
      </c>
      <c r="AB121" s="11">
        <f t="shared" si="190"/>
        <v>0</v>
      </c>
      <c r="AC121" s="11">
        <f t="shared" si="190"/>
        <v>0</v>
      </c>
      <c r="AD121" s="11">
        <f t="shared" si="190"/>
        <v>0</v>
      </c>
      <c r="AE121" s="11">
        <f t="shared" si="190"/>
        <v>0</v>
      </c>
      <c r="AF121" s="11">
        <f t="shared" si="190"/>
        <v>0</v>
      </c>
      <c r="AG121" s="11">
        <f t="shared" si="190"/>
        <v>0</v>
      </c>
      <c r="AH121" s="11">
        <f t="shared" si="190"/>
        <v>0</v>
      </c>
      <c r="AI121" s="11">
        <f t="shared" si="190"/>
        <v>0</v>
      </c>
      <c r="AJ121" s="11">
        <f t="shared" si="190"/>
        <v>0</v>
      </c>
      <c r="AK121" s="11">
        <f t="shared" si="190"/>
        <v>0</v>
      </c>
      <c r="AL121" s="11">
        <f t="shared" si="190"/>
        <v>0</v>
      </c>
      <c r="AM121" s="11">
        <f t="shared" si="190"/>
        <v>0</v>
      </c>
      <c r="AN121" s="11">
        <f t="shared" si="190"/>
        <v>0</v>
      </c>
    </row>
    <row r="122" spans="1:40" x14ac:dyDescent="0.25">
      <c r="A122" s="26"/>
      <c r="B122" s="10"/>
      <c r="C122" s="10"/>
      <c r="E122" s="11">
        <f t="shared" si="191"/>
        <v>0</v>
      </c>
      <c r="F122" s="11">
        <f t="shared" si="192"/>
        <v>0</v>
      </c>
      <c r="G122" s="11">
        <f t="shared" si="190"/>
        <v>0</v>
      </c>
      <c r="H122" s="11">
        <f t="shared" si="190"/>
        <v>0</v>
      </c>
      <c r="I122" s="11">
        <f t="shared" si="190"/>
        <v>0</v>
      </c>
      <c r="J122" s="11">
        <f t="shared" si="190"/>
        <v>0</v>
      </c>
      <c r="K122" s="11">
        <f t="shared" si="190"/>
        <v>0</v>
      </c>
      <c r="L122" s="11">
        <f t="shared" si="190"/>
        <v>0</v>
      </c>
      <c r="M122" s="11">
        <f t="shared" si="190"/>
        <v>0</v>
      </c>
      <c r="N122" s="11">
        <f t="shared" si="190"/>
        <v>0</v>
      </c>
      <c r="O122" s="11">
        <f t="shared" si="190"/>
        <v>0</v>
      </c>
      <c r="P122" s="11">
        <f t="shared" si="190"/>
        <v>0</v>
      </c>
      <c r="Q122" s="11">
        <f t="shared" si="190"/>
        <v>0</v>
      </c>
      <c r="R122" s="11">
        <f t="shared" si="190"/>
        <v>0</v>
      </c>
      <c r="S122" s="11">
        <f t="shared" si="190"/>
        <v>0</v>
      </c>
      <c r="T122" s="11">
        <f t="shared" si="190"/>
        <v>0</v>
      </c>
      <c r="U122" s="11">
        <f t="shared" si="190"/>
        <v>0</v>
      </c>
      <c r="V122" s="11">
        <f t="shared" si="190"/>
        <v>0</v>
      </c>
      <c r="W122" s="11">
        <f t="shared" si="190"/>
        <v>0</v>
      </c>
      <c r="X122" s="11">
        <f t="shared" si="190"/>
        <v>0</v>
      </c>
      <c r="Y122" s="11">
        <f t="shared" si="190"/>
        <v>0</v>
      </c>
      <c r="Z122" s="11">
        <f t="shared" si="190"/>
        <v>0</v>
      </c>
      <c r="AA122" s="11">
        <f t="shared" si="190"/>
        <v>0</v>
      </c>
      <c r="AB122" s="11">
        <f t="shared" si="190"/>
        <v>0</v>
      </c>
      <c r="AC122" s="11">
        <f t="shared" si="190"/>
        <v>0</v>
      </c>
      <c r="AD122" s="11">
        <f t="shared" si="190"/>
        <v>0</v>
      </c>
      <c r="AE122" s="11">
        <f t="shared" si="190"/>
        <v>0</v>
      </c>
      <c r="AF122" s="11">
        <f t="shared" si="190"/>
        <v>0</v>
      </c>
      <c r="AG122" s="11">
        <f t="shared" si="190"/>
        <v>0</v>
      </c>
      <c r="AH122" s="11">
        <f t="shared" si="190"/>
        <v>0</v>
      </c>
      <c r="AI122" s="11">
        <f t="shared" si="190"/>
        <v>0</v>
      </c>
      <c r="AJ122" s="11">
        <f t="shared" si="190"/>
        <v>0</v>
      </c>
      <c r="AK122" s="11">
        <f t="shared" si="190"/>
        <v>0</v>
      </c>
      <c r="AL122" s="11">
        <f t="shared" si="190"/>
        <v>0</v>
      </c>
      <c r="AM122" s="11">
        <f t="shared" si="190"/>
        <v>0</v>
      </c>
      <c r="AN122" s="11">
        <f t="shared" si="190"/>
        <v>0</v>
      </c>
    </row>
    <row r="123" spans="1:40" x14ac:dyDescent="0.25">
      <c r="A123" s="26"/>
      <c r="B123" s="10"/>
      <c r="C123" s="10"/>
      <c r="E123" s="11">
        <f t="shared" si="191"/>
        <v>0</v>
      </c>
      <c r="F123" s="11">
        <f t="shared" si="192"/>
        <v>0</v>
      </c>
      <c r="G123" s="11">
        <f t="shared" si="190"/>
        <v>0</v>
      </c>
      <c r="H123" s="11">
        <f t="shared" si="190"/>
        <v>0</v>
      </c>
      <c r="I123" s="11">
        <f t="shared" si="190"/>
        <v>0</v>
      </c>
      <c r="J123" s="11">
        <f t="shared" si="190"/>
        <v>0</v>
      </c>
      <c r="K123" s="11">
        <f t="shared" si="190"/>
        <v>0</v>
      </c>
      <c r="L123" s="11">
        <f t="shared" si="190"/>
        <v>0</v>
      </c>
      <c r="M123" s="11">
        <f t="shared" si="190"/>
        <v>0</v>
      </c>
      <c r="N123" s="11">
        <f t="shared" si="190"/>
        <v>0</v>
      </c>
      <c r="O123" s="11">
        <f t="shared" si="190"/>
        <v>0</v>
      </c>
      <c r="P123" s="11">
        <f t="shared" si="190"/>
        <v>0</v>
      </c>
      <c r="Q123" s="11">
        <f t="shared" si="190"/>
        <v>0</v>
      </c>
      <c r="R123" s="11">
        <f t="shared" si="190"/>
        <v>0</v>
      </c>
      <c r="S123" s="11">
        <f t="shared" si="190"/>
        <v>0</v>
      </c>
      <c r="T123" s="11">
        <f t="shared" si="190"/>
        <v>0</v>
      </c>
      <c r="U123" s="11">
        <f t="shared" si="190"/>
        <v>0</v>
      </c>
      <c r="V123" s="11">
        <f t="shared" si="190"/>
        <v>0</v>
      </c>
      <c r="W123" s="11">
        <f t="shared" si="190"/>
        <v>0</v>
      </c>
      <c r="X123" s="11">
        <f t="shared" si="190"/>
        <v>0</v>
      </c>
      <c r="Y123" s="11">
        <f t="shared" si="190"/>
        <v>0</v>
      </c>
      <c r="Z123" s="11">
        <f t="shared" si="190"/>
        <v>0</v>
      </c>
      <c r="AA123" s="11">
        <f t="shared" si="190"/>
        <v>0</v>
      </c>
      <c r="AB123" s="11">
        <f t="shared" si="190"/>
        <v>0</v>
      </c>
      <c r="AC123" s="11">
        <f t="shared" si="190"/>
        <v>0</v>
      </c>
      <c r="AD123" s="11">
        <f t="shared" si="190"/>
        <v>0</v>
      </c>
      <c r="AE123" s="11">
        <f t="shared" si="190"/>
        <v>0</v>
      </c>
      <c r="AF123" s="11">
        <f t="shared" si="190"/>
        <v>0</v>
      </c>
      <c r="AG123" s="11">
        <f t="shared" si="190"/>
        <v>0</v>
      </c>
      <c r="AH123" s="11">
        <f t="shared" si="190"/>
        <v>0</v>
      </c>
      <c r="AI123" s="11">
        <f t="shared" si="190"/>
        <v>0</v>
      </c>
      <c r="AJ123" s="11">
        <f t="shared" si="190"/>
        <v>0</v>
      </c>
      <c r="AK123" s="11">
        <f t="shared" si="190"/>
        <v>0</v>
      </c>
      <c r="AL123" s="11">
        <f t="shared" si="190"/>
        <v>0</v>
      </c>
      <c r="AM123" s="11">
        <f t="shared" si="190"/>
        <v>0</v>
      </c>
      <c r="AN123" s="11">
        <f t="shared" si="190"/>
        <v>0</v>
      </c>
    </row>
    <row r="124" spans="1:40" x14ac:dyDescent="0.25">
      <c r="A124" s="26"/>
      <c r="B124" s="10"/>
      <c r="C124" s="10"/>
      <c r="E124" s="11">
        <f t="shared" si="191"/>
        <v>0</v>
      </c>
      <c r="F124" s="11">
        <f t="shared" si="192"/>
        <v>0</v>
      </c>
      <c r="G124" s="11">
        <f t="shared" si="190"/>
        <v>0</v>
      </c>
      <c r="H124" s="11">
        <f t="shared" si="190"/>
        <v>0</v>
      </c>
      <c r="I124" s="11">
        <f t="shared" si="190"/>
        <v>0</v>
      </c>
      <c r="J124" s="11">
        <f t="shared" si="190"/>
        <v>0</v>
      </c>
      <c r="K124" s="11">
        <f t="shared" si="190"/>
        <v>0</v>
      </c>
      <c r="L124" s="11">
        <f t="shared" si="190"/>
        <v>0</v>
      </c>
      <c r="M124" s="11">
        <f t="shared" si="190"/>
        <v>0</v>
      </c>
      <c r="N124" s="11">
        <f t="shared" si="190"/>
        <v>0</v>
      </c>
      <c r="O124" s="11">
        <f t="shared" si="190"/>
        <v>0</v>
      </c>
      <c r="P124" s="11">
        <f t="shared" si="190"/>
        <v>0</v>
      </c>
      <c r="Q124" s="11">
        <f t="shared" si="190"/>
        <v>0</v>
      </c>
      <c r="R124" s="11">
        <f t="shared" si="190"/>
        <v>0</v>
      </c>
      <c r="S124" s="11">
        <f t="shared" si="190"/>
        <v>0</v>
      </c>
      <c r="T124" s="11">
        <f t="shared" si="190"/>
        <v>0</v>
      </c>
      <c r="U124" s="11">
        <f t="shared" si="190"/>
        <v>0</v>
      </c>
      <c r="V124" s="11">
        <f t="shared" si="190"/>
        <v>0</v>
      </c>
      <c r="W124" s="11">
        <f t="shared" si="190"/>
        <v>0</v>
      </c>
      <c r="X124" s="11">
        <f t="shared" si="190"/>
        <v>0</v>
      </c>
      <c r="Y124" s="11">
        <f t="shared" si="190"/>
        <v>0</v>
      </c>
      <c r="Z124" s="11">
        <f t="shared" si="190"/>
        <v>0</v>
      </c>
      <c r="AA124" s="11">
        <f t="shared" si="190"/>
        <v>0</v>
      </c>
      <c r="AB124" s="11">
        <f t="shared" si="190"/>
        <v>0</v>
      </c>
      <c r="AC124" s="11">
        <f t="shared" si="190"/>
        <v>0</v>
      </c>
      <c r="AD124" s="11">
        <f t="shared" si="190"/>
        <v>0</v>
      </c>
      <c r="AE124" s="11">
        <f t="shared" si="190"/>
        <v>0</v>
      </c>
      <c r="AF124" s="11">
        <f t="shared" si="190"/>
        <v>0</v>
      </c>
      <c r="AG124" s="11">
        <f t="shared" si="190"/>
        <v>0</v>
      </c>
      <c r="AH124" s="11">
        <f t="shared" si="190"/>
        <v>0</v>
      </c>
      <c r="AI124" s="11">
        <f t="shared" si="190"/>
        <v>0</v>
      </c>
      <c r="AJ124" s="11">
        <f t="shared" si="190"/>
        <v>0</v>
      </c>
      <c r="AK124" s="11">
        <f t="shared" si="190"/>
        <v>0</v>
      </c>
      <c r="AL124" s="11">
        <f t="shared" si="190"/>
        <v>0</v>
      </c>
      <c r="AM124" s="11">
        <f t="shared" si="190"/>
        <v>0</v>
      </c>
      <c r="AN124" s="11">
        <f t="shared" si="190"/>
        <v>0</v>
      </c>
    </row>
    <row r="125" spans="1:40" x14ac:dyDescent="0.25">
      <c r="A125" s="26"/>
      <c r="B125" s="10"/>
      <c r="C125" s="10"/>
      <c r="E125" s="11">
        <f t="shared" si="191"/>
        <v>0</v>
      </c>
      <c r="F125" s="11">
        <f t="shared" si="192"/>
        <v>0</v>
      </c>
      <c r="G125" s="11">
        <f t="shared" si="190"/>
        <v>0</v>
      </c>
      <c r="H125" s="11">
        <f t="shared" si="190"/>
        <v>0</v>
      </c>
      <c r="I125" s="11">
        <f t="shared" si="190"/>
        <v>0</v>
      </c>
      <c r="J125" s="11">
        <f t="shared" si="190"/>
        <v>0</v>
      </c>
      <c r="K125" s="11">
        <f t="shared" si="190"/>
        <v>0</v>
      </c>
      <c r="L125" s="11">
        <f t="shared" si="190"/>
        <v>0</v>
      </c>
      <c r="M125" s="11">
        <f t="shared" si="190"/>
        <v>0</v>
      </c>
      <c r="N125" s="11">
        <f t="shared" si="190"/>
        <v>0</v>
      </c>
      <c r="O125" s="11">
        <f t="shared" si="190"/>
        <v>0</v>
      </c>
      <c r="P125" s="11">
        <f t="shared" si="190"/>
        <v>0</v>
      </c>
      <c r="Q125" s="11">
        <f t="shared" si="190"/>
        <v>0</v>
      </c>
      <c r="R125" s="11">
        <f t="shared" si="190"/>
        <v>0</v>
      </c>
      <c r="S125" s="11">
        <f t="shared" si="190"/>
        <v>0</v>
      </c>
      <c r="T125" s="11">
        <f t="shared" si="190"/>
        <v>0</v>
      </c>
      <c r="U125" s="11">
        <f t="shared" si="190"/>
        <v>0</v>
      </c>
      <c r="V125" s="11">
        <f t="shared" si="190"/>
        <v>0</v>
      </c>
      <c r="W125" s="11">
        <f t="shared" si="190"/>
        <v>0</v>
      </c>
      <c r="X125" s="11">
        <f t="shared" si="190"/>
        <v>0</v>
      </c>
      <c r="Y125" s="11">
        <f t="shared" si="190"/>
        <v>0</v>
      </c>
      <c r="Z125" s="11">
        <f t="shared" si="190"/>
        <v>0</v>
      </c>
      <c r="AA125" s="11">
        <f t="shared" si="190"/>
        <v>0</v>
      </c>
      <c r="AB125" s="11">
        <f t="shared" si="190"/>
        <v>0</v>
      </c>
      <c r="AC125" s="11">
        <f t="shared" si="190"/>
        <v>0</v>
      </c>
      <c r="AD125" s="11">
        <f t="shared" si="190"/>
        <v>0</v>
      </c>
      <c r="AE125" s="11">
        <f t="shared" si="190"/>
        <v>0</v>
      </c>
      <c r="AF125" s="11">
        <f t="shared" si="190"/>
        <v>0</v>
      </c>
      <c r="AG125" s="11">
        <f t="shared" si="190"/>
        <v>0</v>
      </c>
      <c r="AH125" s="11">
        <f t="shared" si="190"/>
        <v>0</v>
      </c>
      <c r="AI125" s="11">
        <f t="shared" si="190"/>
        <v>0</v>
      </c>
      <c r="AJ125" s="11">
        <f t="shared" si="190"/>
        <v>0</v>
      </c>
      <c r="AK125" s="11">
        <f t="shared" si="190"/>
        <v>0</v>
      </c>
      <c r="AL125" s="11">
        <f t="shared" si="190"/>
        <v>0</v>
      </c>
      <c r="AM125" s="11">
        <f t="shared" ref="G125:AN132" si="193">AM87+AL125</f>
        <v>0</v>
      </c>
      <c r="AN125" s="11">
        <f t="shared" si="193"/>
        <v>0</v>
      </c>
    </row>
    <row r="126" spans="1:40" x14ac:dyDescent="0.25">
      <c r="A126" s="26"/>
      <c r="B126" s="10"/>
      <c r="C126" s="10"/>
      <c r="E126" s="11">
        <f t="shared" si="191"/>
        <v>0</v>
      </c>
      <c r="F126" s="11">
        <f t="shared" si="192"/>
        <v>0</v>
      </c>
      <c r="G126" s="11">
        <f t="shared" si="193"/>
        <v>0</v>
      </c>
      <c r="H126" s="11">
        <f t="shared" si="193"/>
        <v>0</v>
      </c>
      <c r="I126" s="11">
        <f t="shared" si="193"/>
        <v>0</v>
      </c>
      <c r="J126" s="11">
        <f t="shared" si="193"/>
        <v>0</v>
      </c>
      <c r="K126" s="11">
        <f t="shared" si="193"/>
        <v>0</v>
      </c>
      <c r="L126" s="11">
        <f t="shared" si="193"/>
        <v>0</v>
      </c>
      <c r="M126" s="11">
        <f t="shared" si="193"/>
        <v>0</v>
      </c>
      <c r="N126" s="11">
        <f t="shared" si="193"/>
        <v>0</v>
      </c>
      <c r="O126" s="11">
        <f t="shared" si="193"/>
        <v>0</v>
      </c>
      <c r="P126" s="11">
        <f t="shared" si="193"/>
        <v>0</v>
      </c>
      <c r="Q126" s="11">
        <f t="shared" si="193"/>
        <v>0</v>
      </c>
      <c r="R126" s="11">
        <f t="shared" si="193"/>
        <v>0</v>
      </c>
      <c r="S126" s="11">
        <f t="shared" si="193"/>
        <v>0</v>
      </c>
      <c r="T126" s="11">
        <f t="shared" si="193"/>
        <v>0</v>
      </c>
      <c r="U126" s="11">
        <f t="shared" si="193"/>
        <v>0</v>
      </c>
      <c r="V126" s="11">
        <f t="shared" si="193"/>
        <v>0</v>
      </c>
      <c r="W126" s="11">
        <f t="shared" si="193"/>
        <v>0</v>
      </c>
      <c r="X126" s="11">
        <f t="shared" si="193"/>
        <v>0</v>
      </c>
      <c r="Y126" s="11">
        <f t="shared" si="193"/>
        <v>0</v>
      </c>
      <c r="Z126" s="11">
        <f t="shared" si="193"/>
        <v>0</v>
      </c>
      <c r="AA126" s="11">
        <f t="shared" si="193"/>
        <v>0</v>
      </c>
      <c r="AB126" s="11">
        <f t="shared" si="193"/>
        <v>0</v>
      </c>
      <c r="AC126" s="11">
        <f t="shared" si="193"/>
        <v>0</v>
      </c>
      <c r="AD126" s="11">
        <f t="shared" si="193"/>
        <v>0</v>
      </c>
      <c r="AE126" s="11">
        <f t="shared" si="193"/>
        <v>0</v>
      </c>
      <c r="AF126" s="11">
        <f t="shared" si="193"/>
        <v>0</v>
      </c>
      <c r="AG126" s="11">
        <f t="shared" si="193"/>
        <v>0</v>
      </c>
      <c r="AH126" s="11">
        <f t="shared" si="193"/>
        <v>0</v>
      </c>
      <c r="AI126" s="11">
        <f t="shared" si="193"/>
        <v>0</v>
      </c>
      <c r="AJ126" s="11">
        <f t="shared" si="193"/>
        <v>0</v>
      </c>
      <c r="AK126" s="11">
        <f t="shared" si="193"/>
        <v>0</v>
      </c>
      <c r="AL126" s="11">
        <f t="shared" si="193"/>
        <v>0</v>
      </c>
      <c r="AM126" s="11">
        <f t="shared" si="193"/>
        <v>0</v>
      </c>
      <c r="AN126" s="11">
        <f t="shared" si="193"/>
        <v>0</v>
      </c>
    </row>
    <row r="127" spans="1:40" x14ac:dyDescent="0.25">
      <c r="A127" s="26"/>
      <c r="B127" s="10"/>
      <c r="C127" s="10"/>
      <c r="E127" s="11">
        <f t="shared" si="191"/>
        <v>0</v>
      </c>
      <c r="F127" s="11">
        <f t="shared" si="192"/>
        <v>0</v>
      </c>
      <c r="G127" s="11">
        <f t="shared" si="193"/>
        <v>0</v>
      </c>
      <c r="H127" s="11">
        <f t="shared" si="193"/>
        <v>0</v>
      </c>
      <c r="I127" s="11">
        <f t="shared" si="193"/>
        <v>0</v>
      </c>
      <c r="J127" s="11">
        <f t="shared" si="193"/>
        <v>0</v>
      </c>
      <c r="K127" s="11">
        <f t="shared" si="193"/>
        <v>0</v>
      </c>
      <c r="L127" s="11">
        <f t="shared" si="193"/>
        <v>0</v>
      </c>
      <c r="M127" s="11">
        <f t="shared" si="193"/>
        <v>0</v>
      </c>
      <c r="N127" s="11">
        <f t="shared" si="193"/>
        <v>0</v>
      </c>
      <c r="O127" s="11">
        <f t="shared" si="193"/>
        <v>0</v>
      </c>
      <c r="P127" s="11">
        <f t="shared" si="193"/>
        <v>0</v>
      </c>
      <c r="Q127" s="11">
        <f t="shared" si="193"/>
        <v>0</v>
      </c>
      <c r="R127" s="11">
        <f t="shared" si="193"/>
        <v>0</v>
      </c>
      <c r="S127" s="11">
        <f t="shared" si="193"/>
        <v>0</v>
      </c>
      <c r="T127" s="11">
        <f t="shared" si="193"/>
        <v>0</v>
      </c>
      <c r="U127" s="11">
        <f t="shared" si="193"/>
        <v>0</v>
      </c>
      <c r="V127" s="11">
        <f t="shared" si="193"/>
        <v>0</v>
      </c>
      <c r="W127" s="11">
        <f t="shared" si="193"/>
        <v>0</v>
      </c>
      <c r="X127" s="11">
        <f t="shared" si="193"/>
        <v>0</v>
      </c>
      <c r="Y127" s="11">
        <f t="shared" si="193"/>
        <v>0</v>
      </c>
      <c r="Z127" s="11">
        <f t="shared" si="193"/>
        <v>0</v>
      </c>
      <c r="AA127" s="11">
        <f t="shared" si="193"/>
        <v>0</v>
      </c>
      <c r="AB127" s="11">
        <f t="shared" si="193"/>
        <v>0</v>
      </c>
      <c r="AC127" s="11">
        <f t="shared" si="193"/>
        <v>0</v>
      </c>
      <c r="AD127" s="11">
        <f t="shared" si="193"/>
        <v>0</v>
      </c>
      <c r="AE127" s="11">
        <f t="shared" si="193"/>
        <v>0</v>
      </c>
      <c r="AF127" s="11">
        <f t="shared" si="193"/>
        <v>0</v>
      </c>
      <c r="AG127" s="11">
        <f t="shared" si="193"/>
        <v>0</v>
      </c>
      <c r="AH127" s="11">
        <f t="shared" si="193"/>
        <v>0</v>
      </c>
      <c r="AI127" s="11">
        <f t="shared" si="193"/>
        <v>0</v>
      </c>
      <c r="AJ127" s="11">
        <f t="shared" si="193"/>
        <v>0</v>
      </c>
      <c r="AK127" s="11">
        <f t="shared" si="193"/>
        <v>0</v>
      </c>
      <c r="AL127" s="11">
        <f t="shared" si="193"/>
        <v>0</v>
      </c>
      <c r="AM127" s="11">
        <f t="shared" si="193"/>
        <v>0</v>
      </c>
      <c r="AN127" s="11">
        <f t="shared" si="193"/>
        <v>0</v>
      </c>
    </row>
    <row r="128" spans="1:40" x14ac:dyDescent="0.25">
      <c r="A128" s="26"/>
      <c r="B128" s="10"/>
      <c r="C128" s="10"/>
      <c r="E128" s="11">
        <f t="shared" si="191"/>
        <v>0</v>
      </c>
      <c r="F128" s="11">
        <f t="shared" si="192"/>
        <v>0</v>
      </c>
      <c r="G128" s="11">
        <f t="shared" si="193"/>
        <v>0</v>
      </c>
      <c r="H128" s="11">
        <f t="shared" si="193"/>
        <v>0</v>
      </c>
      <c r="I128" s="11">
        <f t="shared" si="193"/>
        <v>0</v>
      </c>
      <c r="J128" s="11">
        <f t="shared" si="193"/>
        <v>0</v>
      </c>
      <c r="K128" s="11">
        <f t="shared" si="193"/>
        <v>0</v>
      </c>
      <c r="L128" s="11">
        <f t="shared" si="193"/>
        <v>0</v>
      </c>
      <c r="M128" s="11">
        <f t="shared" si="193"/>
        <v>0</v>
      </c>
      <c r="N128" s="11">
        <f t="shared" si="193"/>
        <v>0</v>
      </c>
      <c r="O128" s="11">
        <f t="shared" si="193"/>
        <v>0</v>
      </c>
      <c r="P128" s="11">
        <f t="shared" si="193"/>
        <v>0</v>
      </c>
      <c r="Q128" s="11">
        <f t="shared" si="193"/>
        <v>0</v>
      </c>
      <c r="R128" s="11">
        <f t="shared" si="193"/>
        <v>0</v>
      </c>
      <c r="S128" s="11">
        <f t="shared" si="193"/>
        <v>0</v>
      </c>
      <c r="T128" s="11">
        <f t="shared" si="193"/>
        <v>0</v>
      </c>
      <c r="U128" s="11">
        <f t="shared" si="193"/>
        <v>0</v>
      </c>
      <c r="V128" s="11">
        <f t="shared" si="193"/>
        <v>0</v>
      </c>
      <c r="W128" s="11">
        <f t="shared" si="193"/>
        <v>0</v>
      </c>
      <c r="X128" s="11">
        <f t="shared" si="193"/>
        <v>0</v>
      </c>
      <c r="Y128" s="11">
        <f t="shared" si="193"/>
        <v>0</v>
      </c>
      <c r="Z128" s="11">
        <f t="shared" si="193"/>
        <v>0</v>
      </c>
      <c r="AA128" s="11">
        <f t="shared" si="193"/>
        <v>0</v>
      </c>
      <c r="AB128" s="11">
        <f t="shared" si="193"/>
        <v>0</v>
      </c>
      <c r="AC128" s="11">
        <f t="shared" si="193"/>
        <v>0</v>
      </c>
      <c r="AD128" s="11">
        <f t="shared" si="193"/>
        <v>0</v>
      </c>
      <c r="AE128" s="11">
        <f t="shared" si="193"/>
        <v>0</v>
      </c>
      <c r="AF128" s="11">
        <f t="shared" si="193"/>
        <v>0</v>
      </c>
      <c r="AG128" s="11">
        <f t="shared" si="193"/>
        <v>0</v>
      </c>
      <c r="AH128" s="11">
        <f t="shared" si="193"/>
        <v>0</v>
      </c>
      <c r="AI128" s="11">
        <f t="shared" si="193"/>
        <v>0</v>
      </c>
      <c r="AJ128" s="11">
        <f t="shared" si="193"/>
        <v>0</v>
      </c>
      <c r="AK128" s="11">
        <f t="shared" si="193"/>
        <v>0</v>
      </c>
      <c r="AL128" s="11">
        <f t="shared" si="193"/>
        <v>0</v>
      </c>
      <c r="AM128" s="11">
        <f t="shared" si="193"/>
        <v>0</v>
      </c>
      <c r="AN128" s="11">
        <f t="shared" si="193"/>
        <v>0</v>
      </c>
    </row>
    <row r="129" spans="1:40" x14ac:dyDescent="0.25">
      <c r="A129" s="26"/>
      <c r="B129" s="10"/>
      <c r="C129" s="10"/>
      <c r="E129" s="11">
        <f t="shared" si="191"/>
        <v>0</v>
      </c>
      <c r="F129" s="11">
        <f t="shared" si="192"/>
        <v>0</v>
      </c>
      <c r="G129" s="11">
        <f t="shared" si="193"/>
        <v>0</v>
      </c>
      <c r="H129" s="11">
        <f t="shared" si="193"/>
        <v>0</v>
      </c>
      <c r="I129" s="11">
        <f t="shared" si="193"/>
        <v>0</v>
      </c>
      <c r="J129" s="11">
        <f t="shared" si="193"/>
        <v>0</v>
      </c>
      <c r="K129" s="11">
        <f t="shared" si="193"/>
        <v>0</v>
      </c>
      <c r="L129" s="11">
        <f t="shared" si="193"/>
        <v>0</v>
      </c>
      <c r="M129" s="11">
        <f t="shared" si="193"/>
        <v>0</v>
      </c>
      <c r="N129" s="11">
        <f t="shared" si="193"/>
        <v>0</v>
      </c>
      <c r="O129" s="11">
        <f t="shared" si="193"/>
        <v>0</v>
      </c>
      <c r="P129" s="11">
        <f t="shared" si="193"/>
        <v>0</v>
      </c>
      <c r="Q129" s="11">
        <f t="shared" si="193"/>
        <v>0</v>
      </c>
      <c r="R129" s="11">
        <f t="shared" si="193"/>
        <v>0</v>
      </c>
      <c r="S129" s="11">
        <f t="shared" si="193"/>
        <v>0</v>
      </c>
      <c r="T129" s="11">
        <f t="shared" si="193"/>
        <v>0</v>
      </c>
      <c r="U129" s="11">
        <f t="shared" si="193"/>
        <v>0</v>
      </c>
      <c r="V129" s="11">
        <f t="shared" si="193"/>
        <v>0</v>
      </c>
      <c r="W129" s="11">
        <f t="shared" si="193"/>
        <v>0</v>
      </c>
      <c r="X129" s="11">
        <f t="shared" si="193"/>
        <v>0</v>
      </c>
      <c r="Y129" s="11">
        <f t="shared" si="193"/>
        <v>0</v>
      </c>
      <c r="Z129" s="11">
        <f t="shared" si="193"/>
        <v>0</v>
      </c>
      <c r="AA129" s="11">
        <f t="shared" si="193"/>
        <v>0</v>
      </c>
      <c r="AB129" s="11">
        <f t="shared" si="193"/>
        <v>0</v>
      </c>
      <c r="AC129" s="11">
        <f t="shared" si="193"/>
        <v>0</v>
      </c>
      <c r="AD129" s="11">
        <f t="shared" si="193"/>
        <v>0</v>
      </c>
      <c r="AE129" s="11">
        <f t="shared" si="193"/>
        <v>0</v>
      </c>
      <c r="AF129" s="11">
        <f t="shared" si="193"/>
        <v>0</v>
      </c>
      <c r="AG129" s="11">
        <f t="shared" si="193"/>
        <v>0</v>
      </c>
      <c r="AH129" s="11">
        <f t="shared" si="193"/>
        <v>0</v>
      </c>
      <c r="AI129" s="11">
        <f t="shared" si="193"/>
        <v>0</v>
      </c>
      <c r="AJ129" s="11">
        <f t="shared" si="193"/>
        <v>0</v>
      </c>
      <c r="AK129" s="11">
        <f t="shared" si="193"/>
        <v>0</v>
      </c>
      <c r="AL129" s="11">
        <f t="shared" si="193"/>
        <v>0</v>
      </c>
      <c r="AM129" s="11">
        <f t="shared" si="193"/>
        <v>0</v>
      </c>
      <c r="AN129" s="11">
        <f t="shared" si="193"/>
        <v>0</v>
      </c>
    </row>
    <row r="130" spans="1:40" x14ac:dyDescent="0.25">
      <c r="A130" s="26"/>
      <c r="B130" s="10"/>
      <c r="C130" s="10"/>
      <c r="E130" s="11">
        <f t="shared" si="191"/>
        <v>0</v>
      </c>
      <c r="F130" s="11">
        <f t="shared" si="192"/>
        <v>0</v>
      </c>
      <c r="G130" s="11">
        <f t="shared" si="193"/>
        <v>0</v>
      </c>
      <c r="H130" s="11">
        <f t="shared" si="193"/>
        <v>0</v>
      </c>
      <c r="I130" s="11">
        <f t="shared" si="193"/>
        <v>0</v>
      </c>
      <c r="J130" s="11">
        <f t="shared" si="193"/>
        <v>0</v>
      </c>
      <c r="K130" s="11">
        <f t="shared" si="193"/>
        <v>0</v>
      </c>
      <c r="L130" s="11">
        <f t="shared" si="193"/>
        <v>0</v>
      </c>
      <c r="M130" s="11">
        <f t="shared" si="193"/>
        <v>0</v>
      </c>
      <c r="N130" s="11">
        <f t="shared" si="193"/>
        <v>0</v>
      </c>
      <c r="O130" s="11">
        <f t="shared" si="193"/>
        <v>0</v>
      </c>
      <c r="P130" s="11">
        <f t="shared" si="193"/>
        <v>0</v>
      </c>
      <c r="Q130" s="11">
        <f t="shared" si="193"/>
        <v>0</v>
      </c>
      <c r="R130" s="11">
        <f t="shared" si="193"/>
        <v>0</v>
      </c>
      <c r="S130" s="11">
        <f t="shared" si="193"/>
        <v>0</v>
      </c>
      <c r="T130" s="11">
        <f t="shared" si="193"/>
        <v>0</v>
      </c>
      <c r="U130" s="11">
        <f t="shared" si="193"/>
        <v>0</v>
      </c>
      <c r="V130" s="11">
        <f t="shared" si="193"/>
        <v>0</v>
      </c>
      <c r="W130" s="11">
        <f t="shared" si="193"/>
        <v>0</v>
      </c>
      <c r="X130" s="11">
        <f t="shared" si="193"/>
        <v>0</v>
      </c>
      <c r="Y130" s="11">
        <f t="shared" si="193"/>
        <v>0</v>
      </c>
      <c r="Z130" s="11">
        <f t="shared" si="193"/>
        <v>0</v>
      </c>
      <c r="AA130" s="11">
        <f t="shared" si="193"/>
        <v>0</v>
      </c>
      <c r="AB130" s="11">
        <f t="shared" si="193"/>
        <v>0</v>
      </c>
      <c r="AC130" s="11">
        <f t="shared" si="193"/>
        <v>0</v>
      </c>
      <c r="AD130" s="11">
        <f t="shared" si="193"/>
        <v>0</v>
      </c>
      <c r="AE130" s="11">
        <f t="shared" si="193"/>
        <v>0</v>
      </c>
      <c r="AF130" s="11">
        <f t="shared" si="193"/>
        <v>0</v>
      </c>
      <c r="AG130" s="11">
        <f t="shared" si="193"/>
        <v>0</v>
      </c>
      <c r="AH130" s="11">
        <f t="shared" si="193"/>
        <v>0</v>
      </c>
      <c r="AI130" s="11">
        <f t="shared" si="193"/>
        <v>0</v>
      </c>
      <c r="AJ130" s="11">
        <f t="shared" si="193"/>
        <v>0</v>
      </c>
      <c r="AK130" s="11">
        <f t="shared" si="193"/>
        <v>0</v>
      </c>
      <c r="AL130" s="11">
        <f t="shared" si="193"/>
        <v>0</v>
      </c>
      <c r="AM130" s="11">
        <f t="shared" si="193"/>
        <v>0</v>
      </c>
      <c r="AN130" s="11">
        <f t="shared" si="193"/>
        <v>0</v>
      </c>
    </row>
    <row r="131" spans="1:40" x14ac:dyDescent="0.25">
      <c r="A131" s="26"/>
      <c r="B131" s="10"/>
      <c r="C131" s="10"/>
      <c r="E131" s="11">
        <f t="shared" si="191"/>
        <v>0</v>
      </c>
      <c r="F131" s="11">
        <f t="shared" si="192"/>
        <v>0</v>
      </c>
      <c r="G131" s="11">
        <f t="shared" si="193"/>
        <v>0</v>
      </c>
      <c r="H131" s="11">
        <f t="shared" si="193"/>
        <v>0</v>
      </c>
      <c r="I131" s="11">
        <f t="shared" si="193"/>
        <v>0</v>
      </c>
      <c r="J131" s="11">
        <f t="shared" si="193"/>
        <v>0</v>
      </c>
      <c r="K131" s="11">
        <f t="shared" si="193"/>
        <v>0</v>
      </c>
      <c r="L131" s="11">
        <f t="shared" si="193"/>
        <v>0</v>
      </c>
      <c r="M131" s="11">
        <f t="shared" si="193"/>
        <v>0</v>
      </c>
      <c r="N131" s="11">
        <f t="shared" si="193"/>
        <v>0</v>
      </c>
      <c r="O131" s="11">
        <f t="shared" si="193"/>
        <v>0</v>
      </c>
      <c r="P131" s="11">
        <f t="shared" si="193"/>
        <v>0</v>
      </c>
      <c r="Q131" s="11">
        <f t="shared" si="193"/>
        <v>0</v>
      </c>
      <c r="R131" s="11">
        <f t="shared" si="193"/>
        <v>0</v>
      </c>
      <c r="S131" s="11">
        <f t="shared" si="193"/>
        <v>0</v>
      </c>
      <c r="T131" s="11">
        <f t="shared" si="193"/>
        <v>0</v>
      </c>
      <c r="U131" s="11">
        <f t="shared" si="193"/>
        <v>0</v>
      </c>
      <c r="V131" s="11">
        <f t="shared" si="193"/>
        <v>0</v>
      </c>
      <c r="W131" s="11">
        <f t="shared" si="193"/>
        <v>0</v>
      </c>
      <c r="X131" s="11">
        <f t="shared" si="193"/>
        <v>0</v>
      </c>
      <c r="Y131" s="11">
        <f t="shared" si="193"/>
        <v>0</v>
      </c>
      <c r="Z131" s="11">
        <f t="shared" si="193"/>
        <v>0</v>
      </c>
      <c r="AA131" s="11">
        <f t="shared" si="193"/>
        <v>0</v>
      </c>
      <c r="AB131" s="11">
        <f t="shared" si="193"/>
        <v>0</v>
      </c>
      <c r="AC131" s="11">
        <f t="shared" si="193"/>
        <v>0</v>
      </c>
      <c r="AD131" s="11">
        <f t="shared" si="193"/>
        <v>0</v>
      </c>
      <c r="AE131" s="11">
        <f t="shared" si="193"/>
        <v>0</v>
      </c>
      <c r="AF131" s="11">
        <f t="shared" si="193"/>
        <v>0</v>
      </c>
      <c r="AG131" s="11">
        <f t="shared" si="193"/>
        <v>0</v>
      </c>
      <c r="AH131" s="11">
        <f t="shared" si="193"/>
        <v>0</v>
      </c>
      <c r="AI131" s="11">
        <f t="shared" si="193"/>
        <v>0</v>
      </c>
      <c r="AJ131" s="11">
        <f t="shared" si="193"/>
        <v>0</v>
      </c>
      <c r="AK131" s="11">
        <f t="shared" si="193"/>
        <v>0</v>
      </c>
      <c r="AL131" s="11">
        <f t="shared" si="193"/>
        <v>0</v>
      </c>
      <c r="AM131" s="11">
        <f t="shared" si="193"/>
        <v>0</v>
      </c>
      <c r="AN131" s="11">
        <f t="shared" si="193"/>
        <v>0</v>
      </c>
    </row>
    <row r="132" spans="1:40" x14ac:dyDescent="0.25">
      <c r="A132" s="26"/>
      <c r="B132" s="10"/>
      <c r="C132" s="10"/>
      <c r="E132" s="11">
        <f t="shared" si="191"/>
        <v>0</v>
      </c>
      <c r="F132" s="11">
        <f t="shared" si="192"/>
        <v>0</v>
      </c>
      <c r="G132" s="11">
        <f t="shared" si="193"/>
        <v>0</v>
      </c>
      <c r="H132" s="11">
        <f t="shared" si="193"/>
        <v>0</v>
      </c>
      <c r="I132" s="11">
        <f t="shared" si="193"/>
        <v>0</v>
      </c>
      <c r="J132" s="11">
        <f t="shared" si="193"/>
        <v>0</v>
      </c>
      <c r="K132" s="11">
        <f t="shared" si="193"/>
        <v>0</v>
      </c>
      <c r="L132" s="11">
        <f t="shared" si="193"/>
        <v>0</v>
      </c>
      <c r="M132" s="11">
        <f t="shared" si="193"/>
        <v>0</v>
      </c>
      <c r="N132" s="11">
        <f t="shared" si="193"/>
        <v>0</v>
      </c>
      <c r="O132" s="11">
        <f t="shared" si="193"/>
        <v>0</v>
      </c>
      <c r="P132" s="11">
        <f t="shared" si="193"/>
        <v>0</v>
      </c>
      <c r="Q132" s="11">
        <f t="shared" si="193"/>
        <v>0</v>
      </c>
      <c r="R132" s="11">
        <f t="shared" si="193"/>
        <v>0</v>
      </c>
      <c r="S132" s="11">
        <f t="shared" si="193"/>
        <v>0</v>
      </c>
      <c r="T132" s="11">
        <f t="shared" si="193"/>
        <v>0</v>
      </c>
      <c r="U132" s="11">
        <f t="shared" si="193"/>
        <v>0</v>
      </c>
      <c r="V132" s="11">
        <f t="shared" si="193"/>
        <v>0</v>
      </c>
      <c r="W132" s="11">
        <f t="shared" si="193"/>
        <v>0</v>
      </c>
      <c r="X132" s="11">
        <f t="shared" si="193"/>
        <v>0</v>
      </c>
      <c r="Y132" s="11">
        <f t="shared" si="193"/>
        <v>0</v>
      </c>
      <c r="Z132" s="11">
        <f t="shared" si="193"/>
        <v>0</v>
      </c>
      <c r="AA132" s="11">
        <f t="shared" si="193"/>
        <v>0</v>
      </c>
      <c r="AB132" s="11">
        <f t="shared" si="193"/>
        <v>0</v>
      </c>
      <c r="AC132" s="11">
        <f t="shared" si="193"/>
        <v>0</v>
      </c>
      <c r="AD132" s="11">
        <f t="shared" si="193"/>
        <v>0</v>
      </c>
      <c r="AE132" s="11">
        <f t="shared" si="193"/>
        <v>0</v>
      </c>
      <c r="AF132" s="11">
        <f t="shared" si="193"/>
        <v>0</v>
      </c>
      <c r="AG132" s="11">
        <f t="shared" si="193"/>
        <v>0</v>
      </c>
      <c r="AH132" s="11">
        <f t="shared" si="193"/>
        <v>0</v>
      </c>
      <c r="AI132" s="11">
        <f t="shared" si="193"/>
        <v>0</v>
      </c>
      <c r="AJ132" s="11">
        <f t="shared" si="193"/>
        <v>0</v>
      </c>
      <c r="AK132" s="11">
        <f t="shared" si="193"/>
        <v>0</v>
      </c>
      <c r="AL132" s="11">
        <f t="shared" si="193"/>
        <v>0</v>
      </c>
      <c r="AM132" s="11">
        <f t="shared" si="193"/>
        <v>0</v>
      </c>
      <c r="AN132" s="11">
        <f t="shared" si="193"/>
        <v>0</v>
      </c>
    </row>
    <row r="133" spans="1:40" x14ac:dyDescent="0.25">
      <c r="E133" s="13">
        <f>SUM(E118:E132)</f>
        <v>1458.3333333333335</v>
      </c>
      <c r="F133" s="13">
        <f t="shared" ref="F133:AN133" si="194">SUM(F118:F132)</f>
        <v>2916.666666666667</v>
      </c>
      <c r="G133" s="13">
        <f t="shared" si="194"/>
        <v>4375</v>
      </c>
      <c r="H133" s="13">
        <f t="shared" si="194"/>
        <v>5833.3333333333339</v>
      </c>
      <c r="I133" s="13">
        <f t="shared" si="194"/>
        <v>7291.666666666667</v>
      </c>
      <c r="J133" s="13">
        <f t="shared" si="194"/>
        <v>8750</v>
      </c>
      <c r="K133" s="13">
        <f t="shared" si="194"/>
        <v>10208.333333333332</v>
      </c>
      <c r="L133" s="13">
        <f t="shared" si="194"/>
        <v>11666.666666666666</v>
      </c>
      <c r="M133" s="13">
        <f t="shared" si="194"/>
        <v>13125</v>
      </c>
      <c r="N133" s="13">
        <f t="shared" si="194"/>
        <v>14583.333333333332</v>
      </c>
      <c r="O133" s="13">
        <f t="shared" si="194"/>
        <v>16041.666666666666</v>
      </c>
      <c r="P133" s="13">
        <f t="shared" si="194"/>
        <v>17500</v>
      </c>
      <c r="Q133" s="13">
        <f t="shared" si="194"/>
        <v>18958.333333333336</v>
      </c>
      <c r="R133" s="13">
        <f t="shared" si="194"/>
        <v>20416.666666666668</v>
      </c>
      <c r="S133" s="13">
        <f t="shared" si="194"/>
        <v>21875</v>
      </c>
      <c r="T133" s="13">
        <f t="shared" si="194"/>
        <v>23333.333333333336</v>
      </c>
      <c r="U133" s="13">
        <f t="shared" si="194"/>
        <v>24791.666666666672</v>
      </c>
      <c r="V133" s="13">
        <f t="shared" si="194"/>
        <v>26250.000000000004</v>
      </c>
      <c r="W133" s="13">
        <f t="shared" si="194"/>
        <v>27708.333333333336</v>
      </c>
      <c r="X133" s="13">
        <f t="shared" si="194"/>
        <v>29166.666666666672</v>
      </c>
      <c r="Y133" s="13">
        <f t="shared" si="194"/>
        <v>30625.000000000004</v>
      </c>
      <c r="Z133" s="13">
        <f t="shared" si="194"/>
        <v>32083.333333333336</v>
      </c>
      <c r="AA133" s="13">
        <f t="shared" si="194"/>
        <v>33541.666666666672</v>
      </c>
      <c r="AB133" s="13">
        <f t="shared" si="194"/>
        <v>35000</v>
      </c>
      <c r="AC133" s="13">
        <f t="shared" si="194"/>
        <v>36458.333333333328</v>
      </c>
      <c r="AD133" s="13">
        <f t="shared" si="194"/>
        <v>37916.666666666664</v>
      </c>
      <c r="AE133" s="13">
        <f t="shared" si="194"/>
        <v>39375</v>
      </c>
      <c r="AF133" s="13">
        <f t="shared" si="194"/>
        <v>40833.333333333328</v>
      </c>
      <c r="AG133" s="13">
        <f t="shared" si="194"/>
        <v>42291.666666666657</v>
      </c>
      <c r="AH133" s="13">
        <f t="shared" si="194"/>
        <v>43749.999999999993</v>
      </c>
      <c r="AI133" s="13">
        <f t="shared" si="194"/>
        <v>45208.333333333328</v>
      </c>
      <c r="AJ133" s="13">
        <f t="shared" si="194"/>
        <v>46666.666666666657</v>
      </c>
      <c r="AK133" s="13">
        <f t="shared" si="194"/>
        <v>48124.999999999985</v>
      </c>
      <c r="AL133" s="13">
        <f t="shared" si="194"/>
        <v>49583.333333333321</v>
      </c>
      <c r="AM133" s="13">
        <f t="shared" si="194"/>
        <v>51041.666666666657</v>
      </c>
      <c r="AN133" s="13">
        <f t="shared" si="194"/>
        <v>52499.999999999985</v>
      </c>
    </row>
    <row r="135" spans="1:40" x14ac:dyDescent="0.25">
      <c r="A135" t="s">
        <v>127</v>
      </c>
      <c r="E135" s="21">
        <f>E95-E114</f>
        <v>-1458.3333333333335</v>
      </c>
      <c r="F135" s="21">
        <f t="shared" ref="F135:AN135" si="195">F95-F114</f>
        <v>-1458.3333333333335</v>
      </c>
      <c r="G135" s="21">
        <f t="shared" si="195"/>
        <v>-1458.3333333333335</v>
      </c>
      <c r="H135" s="21">
        <f t="shared" si="195"/>
        <v>-1458.3333333333335</v>
      </c>
      <c r="I135" s="21">
        <f t="shared" si="195"/>
        <v>-1458.3333333333335</v>
      </c>
      <c r="J135" s="21">
        <f t="shared" si="195"/>
        <v>-1458.3333333333335</v>
      </c>
      <c r="K135" s="21">
        <f t="shared" si="195"/>
        <v>-1458.3333333333335</v>
      </c>
      <c r="L135" s="21">
        <f t="shared" si="195"/>
        <v>-1458.3333333333335</v>
      </c>
      <c r="M135" s="21">
        <f t="shared" si="195"/>
        <v>-1458.3333333333335</v>
      </c>
      <c r="N135" s="21">
        <f t="shared" si="195"/>
        <v>-1458.3333333333335</v>
      </c>
      <c r="O135" s="21">
        <f t="shared" si="195"/>
        <v>-1458.3333333333335</v>
      </c>
      <c r="P135" s="21">
        <f t="shared" si="195"/>
        <v>-1458.3333333333335</v>
      </c>
      <c r="Q135" s="21">
        <f t="shared" si="195"/>
        <v>-1458.3333333333335</v>
      </c>
      <c r="R135" s="21">
        <f t="shared" si="195"/>
        <v>-1458.3333333333335</v>
      </c>
      <c r="S135" s="21">
        <f t="shared" si="195"/>
        <v>-1458.3333333333335</v>
      </c>
      <c r="T135" s="21">
        <f t="shared" si="195"/>
        <v>-1458.3333333333335</v>
      </c>
      <c r="U135" s="21">
        <f t="shared" si="195"/>
        <v>-1458.3333333333335</v>
      </c>
      <c r="V135" s="21">
        <f t="shared" si="195"/>
        <v>-1458.3333333333335</v>
      </c>
      <c r="W135" s="21">
        <f t="shared" si="195"/>
        <v>-1458.3333333333335</v>
      </c>
      <c r="X135" s="21">
        <f t="shared" si="195"/>
        <v>-1458.3333333333335</v>
      </c>
      <c r="Y135" s="21">
        <f t="shared" si="195"/>
        <v>-1458.3333333333335</v>
      </c>
      <c r="Z135" s="21">
        <f t="shared" si="195"/>
        <v>-1458.3333333333335</v>
      </c>
      <c r="AA135" s="21">
        <f t="shared" si="195"/>
        <v>-1458.3333333333335</v>
      </c>
      <c r="AB135" s="21">
        <f t="shared" si="195"/>
        <v>-1458.3333333333335</v>
      </c>
      <c r="AC135" s="21">
        <f t="shared" si="195"/>
        <v>-1458.3333333333335</v>
      </c>
      <c r="AD135" s="21">
        <f t="shared" si="195"/>
        <v>-1458.3333333333335</v>
      </c>
      <c r="AE135" s="21">
        <f t="shared" si="195"/>
        <v>-1458.3333333333335</v>
      </c>
      <c r="AF135" s="21">
        <f t="shared" si="195"/>
        <v>-1458.3333333333335</v>
      </c>
      <c r="AG135" s="21">
        <f t="shared" si="195"/>
        <v>-1458.3333333333335</v>
      </c>
      <c r="AH135" s="21">
        <f t="shared" si="195"/>
        <v>-1458.3333333333335</v>
      </c>
      <c r="AI135" s="21">
        <f t="shared" si="195"/>
        <v>-1458.3333333333335</v>
      </c>
      <c r="AJ135" s="21">
        <f t="shared" si="195"/>
        <v>-1458.3333333333335</v>
      </c>
      <c r="AK135" s="21">
        <f t="shared" si="195"/>
        <v>-1458.3333333333335</v>
      </c>
      <c r="AL135" s="21">
        <f t="shared" si="195"/>
        <v>-1458.3333333333335</v>
      </c>
      <c r="AM135" s="21">
        <f t="shared" si="195"/>
        <v>-1458.3333333333335</v>
      </c>
      <c r="AN135" s="21">
        <f t="shared" si="195"/>
        <v>-1458.3333333333335</v>
      </c>
    </row>
  </sheetData>
  <dataValidations count="1">
    <dataValidation type="list" allowBlank="1" showInputMessage="1" showErrorMessage="1" sqref="C4:C18 C23:C37 C42:C56 C61:C75 C80:C94 C99:C113 C118:C132">
      <formula1>immobilizzazioni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14"/>
  <sheetViews>
    <sheetView workbookViewId="0">
      <selection activeCell="A4" sqref="A4"/>
    </sheetView>
  </sheetViews>
  <sheetFormatPr defaultRowHeight="15" x14ac:dyDescent="0.25"/>
  <cols>
    <col min="2" max="2" width="19.7109375" bestFit="1" customWidth="1"/>
    <col min="3" max="3" width="11.5703125" bestFit="1" customWidth="1"/>
    <col min="4" max="39" width="12.5703125" bestFit="1" customWidth="1"/>
  </cols>
  <sheetData>
    <row r="3" spans="2:39" s="2" customFormat="1" x14ac:dyDescent="0.25">
      <c r="B3" s="14" t="s">
        <v>129</v>
      </c>
      <c r="C3" s="15">
        <v>43100</v>
      </c>
      <c r="D3" s="15">
        <f>EOMONTH(C3,1)</f>
        <v>43131</v>
      </c>
      <c r="E3" s="15">
        <f t="shared" ref="E3:AA3" si="0">EOMONTH(D3,1)</f>
        <v>43159</v>
      </c>
      <c r="F3" s="15">
        <f t="shared" si="0"/>
        <v>43190</v>
      </c>
      <c r="G3" s="15">
        <f t="shared" si="0"/>
        <v>43220</v>
      </c>
      <c r="H3" s="15">
        <f t="shared" si="0"/>
        <v>43251</v>
      </c>
      <c r="I3" s="15">
        <f t="shared" si="0"/>
        <v>43281</v>
      </c>
      <c r="J3" s="15">
        <f t="shared" si="0"/>
        <v>43312</v>
      </c>
      <c r="K3" s="15">
        <f t="shared" si="0"/>
        <v>43343</v>
      </c>
      <c r="L3" s="15">
        <f t="shared" si="0"/>
        <v>43373</v>
      </c>
      <c r="M3" s="15">
        <f t="shared" si="0"/>
        <v>43404</v>
      </c>
      <c r="N3" s="15">
        <f t="shared" si="0"/>
        <v>43434</v>
      </c>
      <c r="O3" s="15">
        <f t="shared" si="0"/>
        <v>43465</v>
      </c>
      <c r="P3" s="15">
        <f t="shared" si="0"/>
        <v>43496</v>
      </c>
      <c r="Q3" s="15">
        <f t="shared" si="0"/>
        <v>43524</v>
      </c>
      <c r="R3" s="15">
        <f t="shared" si="0"/>
        <v>43555</v>
      </c>
      <c r="S3" s="15">
        <f t="shared" si="0"/>
        <v>43585</v>
      </c>
      <c r="T3" s="15">
        <f t="shared" si="0"/>
        <v>43616</v>
      </c>
      <c r="U3" s="15">
        <f t="shared" si="0"/>
        <v>43646</v>
      </c>
      <c r="V3" s="15">
        <f t="shared" si="0"/>
        <v>43677</v>
      </c>
      <c r="W3" s="15">
        <f t="shared" si="0"/>
        <v>43708</v>
      </c>
      <c r="X3" s="15">
        <f t="shared" si="0"/>
        <v>43738</v>
      </c>
      <c r="Y3" s="15">
        <f t="shared" si="0"/>
        <v>43769</v>
      </c>
      <c r="Z3" s="15">
        <f t="shared" si="0"/>
        <v>43799</v>
      </c>
      <c r="AA3" s="15">
        <f t="shared" si="0"/>
        <v>43830</v>
      </c>
      <c r="AB3" s="15">
        <f t="shared" ref="AB3" si="1">EOMONTH(AA3,1)</f>
        <v>43861</v>
      </c>
      <c r="AC3" s="15">
        <f t="shared" ref="AC3" si="2">EOMONTH(AB3,1)</f>
        <v>43890</v>
      </c>
      <c r="AD3" s="15">
        <f t="shared" ref="AD3" si="3">EOMONTH(AC3,1)</f>
        <v>43921</v>
      </c>
      <c r="AE3" s="15">
        <f t="shared" ref="AE3" si="4">EOMONTH(AD3,1)</f>
        <v>43951</v>
      </c>
      <c r="AF3" s="15">
        <f t="shared" ref="AF3" si="5">EOMONTH(AE3,1)</f>
        <v>43982</v>
      </c>
      <c r="AG3" s="15">
        <f t="shared" ref="AG3" si="6">EOMONTH(AF3,1)</f>
        <v>44012</v>
      </c>
      <c r="AH3" s="15">
        <f t="shared" ref="AH3" si="7">EOMONTH(AG3,1)</f>
        <v>44043</v>
      </c>
      <c r="AI3" s="15">
        <f t="shared" ref="AI3" si="8">EOMONTH(AH3,1)</f>
        <v>44074</v>
      </c>
      <c r="AJ3" s="15">
        <f t="shared" ref="AJ3" si="9">EOMONTH(AI3,1)</f>
        <v>44104</v>
      </c>
      <c r="AK3" s="15">
        <f t="shared" ref="AK3" si="10">EOMONTH(AJ3,1)</f>
        <v>44135</v>
      </c>
      <c r="AL3" s="15">
        <f t="shared" ref="AL3:AM3" si="11">EOMONTH(AK3,1)</f>
        <v>44165</v>
      </c>
      <c r="AM3" s="15">
        <f t="shared" si="11"/>
        <v>44196</v>
      </c>
    </row>
    <row r="4" spans="2:39" x14ac:dyDescent="0.25">
      <c r="B4" s="10" t="s">
        <v>130</v>
      </c>
      <c r="C4" s="10"/>
      <c r="D4" s="11">
        <f>'Variazioni patrimoniali'!D3</f>
        <v>31900</v>
      </c>
      <c r="E4" s="11">
        <f>'Variazioni patrimoniali'!E3</f>
        <v>31900</v>
      </c>
      <c r="F4" s="11">
        <f>'Variazioni patrimoniali'!F3</f>
        <v>31900</v>
      </c>
      <c r="G4" s="11">
        <f>'Variazioni patrimoniali'!G3</f>
        <v>31900</v>
      </c>
      <c r="H4" s="11">
        <f>'Variazioni patrimoniali'!H3</f>
        <v>31900</v>
      </c>
      <c r="I4" s="11">
        <f>'Variazioni patrimoniali'!I3</f>
        <v>31900</v>
      </c>
      <c r="J4" s="11">
        <f>'Variazioni patrimoniali'!J3</f>
        <v>31900</v>
      </c>
      <c r="K4" s="11">
        <f>'Variazioni patrimoniali'!K3</f>
        <v>31900</v>
      </c>
      <c r="L4" s="11">
        <f>'Variazioni patrimoniali'!L3</f>
        <v>31900</v>
      </c>
      <c r="M4" s="11">
        <f>'Variazioni patrimoniali'!M3</f>
        <v>31900</v>
      </c>
      <c r="N4" s="11">
        <f>'Variazioni patrimoniali'!N3</f>
        <v>31900</v>
      </c>
      <c r="O4" s="11">
        <f>'Variazioni patrimoniali'!O3</f>
        <v>31900</v>
      </c>
      <c r="P4" s="11">
        <f>'Variazioni patrimoniali'!P3</f>
        <v>31900</v>
      </c>
      <c r="Q4" s="11">
        <f>'Variazioni patrimoniali'!Q3</f>
        <v>31900</v>
      </c>
      <c r="R4" s="11">
        <f>'Variazioni patrimoniali'!R3</f>
        <v>31900</v>
      </c>
      <c r="S4" s="11">
        <f>'Variazioni patrimoniali'!S3</f>
        <v>31900</v>
      </c>
      <c r="T4" s="11">
        <f>'Variazioni patrimoniali'!T3</f>
        <v>31900</v>
      </c>
      <c r="U4" s="11">
        <f>'Variazioni patrimoniali'!U3</f>
        <v>31900</v>
      </c>
      <c r="V4" s="11">
        <f>'Variazioni patrimoniali'!V3</f>
        <v>31900</v>
      </c>
      <c r="W4" s="11">
        <f>'Variazioni patrimoniali'!W3</f>
        <v>31900</v>
      </c>
      <c r="X4" s="11">
        <f>'Variazioni patrimoniali'!X3</f>
        <v>31900</v>
      </c>
      <c r="Y4" s="11">
        <f>'Variazioni patrimoniali'!Y3</f>
        <v>31900</v>
      </c>
      <c r="Z4" s="11">
        <f>'Variazioni patrimoniali'!Z3</f>
        <v>31900</v>
      </c>
      <c r="AA4" s="11">
        <f>'Variazioni patrimoniali'!AA3</f>
        <v>31900</v>
      </c>
      <c r="AB4" s="11">
        <f>'Variazioni patrimoniali'!AB3</f>
        <v>31900</v>
      </c>
      <c r="AC4" s="11">
        <f>'Variazioni patrimoniali'!AC3</f>
        <v>31900</v>
      </c>
      <c r="AD4" s="11">
        <f>'Variazioni patrimoniali'!AD3</f>
        <v>31900</v>
      </c>
      <c r="AE4" s="11">
        <f>'Variazioni patrimoniali'!AE3</f>
        <v>31900</v>
      </c>
      <c r="AF4" s="11">
        <f>'Variazioni patrimoniali'!AF3</f>
        <v>31900</v>
      </c>
      <c r="AG4" s="11">
        <f>'Variazioni patrimoniali'!AG3</f>
        <v>31900</v>
      </c>
      <c r="AH4" s="11">
        <f>'Variazioni patrimoniali'!AH3</f>
        <v>31900</v>
      </c>
      <c r="AI4" s="11">
        <f>'Variazioni patrimoniali'!AI3</f>
        <v>31900</v>
      </c>
      <c r="AJ4" s="11">
        <f>'Variazioni patrimoniali'!AJ3</f>
        <v>31900</v>
      </c>
      <c r="AK4" s="11">
        <f>'Variazioni patrimoniali'!AK3</f>
        <v>31900</v>
      </c>
      <c r="AL4" s="11">
        <f>'Variazioni patrimoniali'!AL3</f>
        <v>31900</v>
      </c>
      <c r="AM4" s="11">
        <f>'Variazioni patrimoniali'!AM3</f>
        <v>31900</v>
      </c>
    </row>
    <row r="5" spans="2:39" x14ac:dyDescent="0.25">
      <c r="B5" s="10" t="s">
        <v>131</v>
      </c>
      <c r="C5" s="11"/>
      <c r="D5" s="11">
        <f>'Variazioni patrimoniali'!D5+C7</f>
        <v>67443.199999999997</v>
      </c>
      <c r="E5" s="11">
        <f>'Variazioni patrimoniali'!E5+D7</f>
        <v>64486.399999999994</v>
      </c>
      <c r="F5" s="11">
        <f>'Variazioni patrimoniali'!F5+E7</f>
        <v>61529.599999999991</v>
      </c>
      <c r="G5" s="11">
        <f>'Variazioni patrimoniali'!G5+F7</f>
        <v>58572.799999999988</v>
      </c>
      <c r="H5" s="11">
        <f>'Variazioni patrimoniali'!H5+G7</f>
        <v>55615.999999999985</v>
      </c>
      <c r="I5" s="11">
        <f>'Variazioni patrimoniali'!I5+H7</f>
        <v>52659.199999999983</v>
      </c>
      <c r="J5" s="11">
        <f>'Variazioni patrimoniali'!J5+I7</f>
        <v>49702.39999999998</v>
      </c>
      <c r="K5" s="11">
        <f>'Variazioni patrimoniali'!K5+J7</f>
        <v>46745.599999999977</v>
      </c>
      <c r="L5" s="11">
        <f>'Variazioni patrimoniali'!L5+K7</f>
        <v>43788.799999999974</v>
      </c>
      <c r="M5" s="11">
        <f>'Variazioni patrimoniali'!M5+L7</f>
        <v>40831.999999999971</v>
      </c>
      <c r="N5" s="11">
        <f>'Variazioni patrimoniali'!N5+M7</f>
        <v>37875.199999999968</v>
      </c>
      <c r="O5" s="11">
        <f>'Variazioni patrimoniali'!O5+N7</f>
        <v>34918.399999999965</v>
      </c>
      <c r="P5" s="11">
        <f>'Variazioni patrimoniali'!P5+O7</f>
        <v>31961.599999999966</v>
      </c>
      <c r="Q5" s="11">
        <f>'Variazioni patrimoniali'!Q5+P7</f>
        <v>29004.799999999967</v>
      </c>
      <c r="R5" s="11">
        <f>'Variazioni patrimoniali'!R5+Q7</f>
        <v>28943.200000000001</v>
      </c>
      <c r="S5" s="11">
        <f>'Variazioni patrimoniali'!S5+R7</f>
        <v>28943.200000000001</v>
      </c>
      <c r="T5" s="11">
        <f>'Variazioni patrimoniali'!T5+S7</f>
        <v>28943.200000000001</v>
      </c>
      <c r="U5" s="11">
        <f>'Variazioni patrimoniali'!U5+T7</f>
        <v>28943.200000000001</v>
      </c>
      <c r="V5" s="11">
        <f>'Variazioni patrimoniali'!V5+U7</f>
        <v>28943.200000000001</v>
      </c>
      <c r="W5" s="11">
        <f>'Variazioni patrimoniali'!W5+V7</f>
        <v>28943.200000000001</v>
      </c>
      <c r="X5" s="11">
        <f>'Variazioni patrimoniali'!X5+W7</f>
        <v>28943.200000000001</v>
      </c>
      <c r="Y5" s="11">
        <f>'Variazioni patrimoniali'!Y5+X7</f>
        <v>28943.200000000001</v>
      </c>
      <c r="Z5" s="11">
        <f>'Variazioni patrimoniali'!Z5+Y7</f>
        <v>28943.200000000001</v>
      </c>
      <c r="AA5" s="11">
        <f>'Variazioni patrimoniali'!AA5+Z7</f>
        <v>28943.200000000001</v>
      </c>
      <c r="AB5" s="11">
        <f>'Variazioni patrimoniali'!AB5+AA7</f>
        <v>28943.200000000001</v>
      </c>
      <c r="AC5" s="11">
        <f>'Variazioni patrimoniali'!AC5+AB7</f>
        <v>28943.200000000001</v>
      </c>
      <c r="AD5" s="11">
        <f>'Variazioni patrimoniali'!AD5+AC7</f>
        <v>28943.200000000001</v>
      </c>
      <c r="AE5" s="11">
        <f>'Variazioni patrimoniali'!AE5+AD7</f>
        <v>28943.200000000001</v>
      </c>
      <c r="AF5" s="11">
        <f>'Variazioni patrimoniali'!AF5+AE7</f>
        <v>28943.200000000001</v>
      </c>
      <c r="AG5" s="11">
        <f>'Variazioni patrimoniali'!AG5+AF7</f>
        <v>28943.200000000001</v>
      </c>
      <c r="AH5" s="11">
        <f>'Variazioni patrimoniali'!AH5+AG7</f>
        <v>28943.200000000001</v>
      </c>
      <c r="AI5" s="11">
        <f>'Variazioni patrimoniali'!AI5+AH7</f>
        <v>28943.200000000001</v>
      </c>
      <c r="AJ5" s="11">
        <f>'Variazioni patrimoniali'!AJ5+AI7</f>
        <v>28943.200000000001</v>
      </c>
      <c r="AK5" s="11">
        <f>'Variazioni patrimoniali'!AK5+AJ7</f>
        <v>28943.200000000001</v>
      </c>
      <c r="AL5" s="11">
        <f>'Variazioni patrimoniali'!AL5+AK7</f>
        <v>28943.200000000001</v>
      </c>
      <c r="AM5" s="11">
        <f>'Variazioni patrimoniali'!AM5+AL7</f>
        <v>28943.200000000001</v>
      </c>
    </row>
    <row r="6" spans="2:39" x14ac:dyDescent="0.25">
      <c r="B6" s="10" t="s">
        <v>132</v>
      </c>
      <c r="C6" s="11">
        <f>IF('SP Iniziale'!C43&gt;'SP Iniziale'!C9,'SP Iniziale'!C43,0)</f>
        <v>10000</v>
      </c>
      <c r="D6" s="11">
        <f>IF(D4&gt;D5,D4-D5,0)</f>
        <v>0</v>
      </c>
      <c r="E6" s="11">
        <f t="shared" ref="E6:AM6" si="12">IF(E4&gt;E5,E4-E5,0)</f>
        <v>0</v>
      </c>
      <c r="F6" s="11">
        <f t="shared" si="12"/>
        <v>0</v>
      </c>
      <c r="G6" s="11">
        <f t="shared" si="12"/>
        <v>0</v>
      </c>
      <c r="H6" s="11">
        <f t="shared" si="12"/>
        <v>0</v>
      </c>
      <c r="I6" s="11">
        <f t="shared" si="12"/>
        <v>0</v>
      </c>
      <c r="J6" s="11">
        <f t="shared" si="12"/>
        <v>0</v>
      </c>
      <c r="K6" s="11">
        <f t="shared" si="12"/>
        <v>0</v>
      </c>
      <c r="L6" s="11">
        <f t="shared" si="12"/>
        <v>0</v>
      </c>
      <c r="M6" s="11">
        <f t="shared" si="12"/>
        <v>0</v>
      </c>
      <c r="N6" s="11">
        <f t="shared" si="12"/>
        <v>0</v>
      </c>
      <c r="O6" s="11">
        <f t="shared" si="12"/>
        <v>0</v>
      </c>
      <c r="P6" s="11">
        <f t="shared" si="12"/>
        <v>0</v>
      </c>
      <c r="Q6" s="11">
        <f t="shared" si="12"/>
        <v>2895.2000000000335</v>
      </c>
      <c r="R6" s="11">
        <f t="shared" si="12"/>
        <v>2956.7999999999993</v>
      </c>
      <c r="S6" s="11">
        <f t="shared" si="12"/>
        <v>2956.7999999999993</v>
      </c>
      <c r="T6" s="11">
        <f t="shared" si="12"/>
        <v>2956.7999999999993</v>
      </c>
      <c r="U6" s="11">
        <f t="shared" si="12"/>
        <v>2956.7999999999993</v>
      </c>
      <c r="V6" s="11">
        <f t="shared" si="12"/>
        <v>2956.7999999999993</v>
      </c>
      <c r="W6" s="11">
        <f t="shared" si="12"/>
        <v>2956.7999999999993</v>
      </c>
      <c r="X6" s="11">
        <f t="shared" si="12"/>
        <v>2956.7999999999993</v>
      </c>
      <c r="Y6" s="11">
        <f t="shared" si="12"/>
        <v>2956.7999999999993</v>
      </c>
      <c r="Z6" s="11">
        <f t="shared" si="12"/>
        <v>2956.7999999999993</v>
      </c>
      <c r="AA6" s="11">
        <f t="shared" si="12"/>
        <v>2956.7999999999993</v>
      </c>
      <c r="AB6" s="11">
        <f t="shared" si="12"/>
        <v>2956.7999999999993</v>
      </c>
      <c r="AC6" s="11">
        <f t="shared" si="12"/>
        <v>2956.7999999999993</v>
      </c>
      <c r="AD6" s="11">
        <f t="shared" si="12"/>
        <v>2956.7999999999993</v>
      </c>
      <c r="AE6" s="11">
        <f t="shared" si="12"/>
        <v>2956.7999999999993</v>
      </c>
      <c r="AF6" s="11">
        <f t="shared" si="12"/>
        <v>2956.7999999999993</v>
      </c>
      <c r="AG6" s="11">
        <f t="shared" si="12"/>
        <v>2956.7999999999993</v>
      </c>
      <c r="AH6" s="11">
        <f t="shared" si="12"/>
        <v>2956.7999999999993</v>
      </c>
      <c r="AI6" s="11">
        <f t="shared" si="12"/>
        <v>2956.7999999999993</v>
      </c>
      <c r="AJ6" s="11">
        <f t="shared" si="12"/>
        <v>2956.7999999999993</v>
      </c>
      <c r="AK6" s="11">
        <f t="shared" si="12"/>
        <v>2956.7999999999993</v>
      </c>
      <c r="AL6" s="11">
        <f t="shared" si="12"/>
        <v>2956.7999999999993</v>
      </c>
      <c r="AM6" s="11">
        <f t="shared" si="12"/>
        <v>2956.7999999999993</v>
      </c>
    </row>
    <row r="7" spans="2:39" x14ac:dyDescent="0.25">
      <c r="B7" s="10" t="s">
        <v>133</v>
      </c>
      <c r="C7" s="11">
        <f>IF('SP Iniziale'!C9&gt;'SP Iniziale'!C43,'SP Iniziale'!C9,0)</f>
        <v>0</v>
      </c>
      <c r="D7" s="11">
        <f>IF(D5&gt;D4,D5-D4,0)</f>
        <v>35543.199999999997</v>
      </c>
      <c r="E7" s="11">
        <f t="shared" ref="E7:AM7" si="13">IF(E5&gt;E4,E5-E4,0)</f>
        <v>32586.399999999994</v>
      </c>
      <c r="F7" s="11">
        <f t="shared" si="13"/>
        <v>29629.599999999991</v>
      </c>
      <c r="G7" s="11">
        <f t="shared" si="13"/>
        <v>26672.799999999988</v>
      </c>
      <c r="H7" s="11">
        <f t="shared" si="13"/>
        <v>23715.999999999985</v>
      </c>
      <c r="I7" s="11">
        <f t="shared" si="13"/>
        <v>20759.199999999983</v>
      </c>
      <c r="J7" s="11">
        <f t="shared" si="13"/>
        <v>17802.39999999998</v>
      </c>
      <c r="K7" s="11">
        <f t="shared" si="13"/>
        <v>14845.599999999977</v>
      </c>
      <c r="L7" s="11">
        <f t="shared" si="13"/>
        <v>11888.799999999974</v>
      </c>
      <c r="M7" s="11">
        <f t="shared" si="13"/>
        <v>8931.9999999999709</v>
      </c>
      <c r="N7" s="11">
        <f t="shared" si="13"/>
        <v>5975.199999999968</v>
      </c>
      <c r="O7" s="11">
        <f t="shared" si="13"/>
        <v>3018.3999999999651</v>
      </c>
      <c r="P7" s="11">
        <f t="shared" si="13"/>
        <v>61.599999999965803</v>
      </c>
      <c r="Q7" s="11">
        <f t="shared" si="13"/>
        <v>0</v>
      </c>
      <c r="R7" s="11">
        <f t="shared" si="13"/>
        <v>0</v>
      </c>
      <c r="S7" s="11">
        <f t="shared" si="13"/>
        <v>0</v>
      </c>
      <c r="T7" s="11">
        <f t="shared" si="13"/>
        <v>0</v>
      </c>
      <c r="U7" s="11">
        <f t="shared" si="13"/>
        <v>0</v>
      </c>
      <c r="V7" s="11">
        <f t="shared" si="13"/>
        <v>0</v>
      </c>
      <c r="W7" s="11">
        <f t="shared" si="13"/>
        <v>0</v>
      </c>
      <c r="X7" s="11">
        <f t="shared" si="13"/>
        <v>0</v>
      </c>
      <c r="Y7" s="11">
        <f t="shared" si="13"/>
        <v>0</v>
      </c>
      <c r="Z7" s="11">
        <f t="shared" si="13"/>
        <v>0</v>
      </c>
      <c r="AA7" s="11">
        <f t="shared" si="13"/>
        <v>0</v>
      </c>
      <c r="AB7" s="11">
        <f t="shared" si="13"/>
        <v>0</v>
      </c>
      <c r="AC7" s="11">
        <f t="shared" si="13"/>
        <v>0</v>
      </c>
      <c r="AD7" s="11">
        <f t="shared" si="13"/>
        <v>0</v>
      </c>
      <c r="AE7" s="11">
        <f t="shared" si="13"/>
        <v>0</v>
      </c>
      <c r="AF7" s="11">
        <f t="shared" si="13"/>
        <v>0</v>
      </c>
      <c r="AG7" s="11">
        <f t="shared" si="13"/>
        <v>0</v>
      </c>
      <c r="AH7" s="11">
        <f t="shared" si="13"/>
        <v>0</v>
      </c>
      <c r="AI7" s="11">
        <f t="shared" si="13"/>
        <v>0</v>
      </c>
      <c r="AJ7" s="11">
        <f t="shared" si="13"/>
        <v>0</v>
      </c>
      <c r="AK7" s="11">
        <f t="shared" si="13"/>
        <v>0</v>
      </c>
      <c r="AL7" s="11">
        <f t="shared" si="13"/>
        <v>0</v>
      </c>
      <c r="AM7" s="11">
        <f t="shared" si="13"/>
        <v>0</v>
      </c>
    </row>
    <row r="8" spans="2:39" x14ac:dyDescent="0.25">
      <c r="B8" s="10" t="s">
        <v>134</v>
      </c>
      <c r="C8" s="11"/>
      <c r="D8" s="11">
        <f>C6</f>
        <v>10000</v>
      </c>
      <c r="E8" s="11">
        <f t="shared" ref="E8:AM8" si="14">D6</f>
        <v>0</v>
      </c>
      <c r="F8" s="11">
        <f t="shared" si="14"/>
        <v>0</v>
      </c>
      <c r="G8" s="11">
        <f t="shared" si="14"/>
        <v>0</v>
      </c>
      <c r="H8" s="11">
        <f t="shared" si="14"/>
        <v>0</v>
      </c>
      <c r="I8" s="11">
        <f t="shared" si="14"/>
        <v>0</v>
      </c>
      <c r="J8" s="11">
        <f t="shared" si="14"/>
        <v>0</v>
      </c>
      <c r="K8" s="11">
        <f t="shared" si="14"/>
        <v>0</v>
      </c>
      <c r="L8" s="11">
        <f t="shared" si="14"/>
        <v>0</v>
      </c>
      <c r="M8" s="11">
        <f t="shared" si="14"/>
        <v>0</v>
      </c>
      <c r="N8" s="11">
        <f t="shared" si="14"/>
        <v>0</v>
      </c>
      <c r="O8" s="11">
        <f t="shared" si="14"/>
        <v>0</v>
      </c>
      <c r="P8" s="11">
        <f t="shared" si="14"/>
        <v>0</v>
      </c>
      <c r="Q8" s="11">
        <f t="shared" si="14"/>
        <v>0</v>
      </c>
      <c r="R8" s="11">
        <f t="shared" si="14"/>
        <v>2895.2000000000335</v>
      </c>
      <c r="S8" s="11">
        <f t="shared" si="14"/>
        <v>2956.7999999999993</v>
      </c>
      <c r="T8" s="11">
        <f t="shared" si="14"/>
        <v>2956.7999999999993</v>
      </c>
      <c r="U8" s="11">
        <f t="shared" si="14"/>
        <v>2956.7999999999993</v>
      </c>
      <c r="V8" s="11">
        <f t="shared" si="14"/>
        <v>2956.7999999999993</v>
      </c>
      <c r="W8" s="11">
        <f t="shared" si="14"/>
        <v>2956.7999999999993</v>
      </c>
      <c r="X8" s="11">
        <f t="shared" si="14"/>
        <v>2956.7999999999993</v>
      </c>
      <c r="Y8" s="11">
        <f t="shared" si="14"/>
        <v>2956.7999999999993</v>
      </c>
      <c r="Z8" s="11">
        <f t="shared" si="14"/>
        <v>2956.7999999999993</v>
      </c>
      <c r="AA8" s="11">
        <f t="shared" si="14"/>
        <v>2956.7999999999993</v>
      </c>
      <c r="AB8" s="11">
        <f t="shared" si="14"/>
        <v>2956.7999999999993</v>
      </c>
      <c r="AC8" s="11">
        <f t="shared" si="14"/>
        <v>2956.7999999999993</v>
      </c>
      <c r="AD8" s="11">
        <f t="shared" si="14"/>
        <v>2956.7999999999993</v>
      </c>
      <c r="AE8" s="11">
        <f t="shared" si="14"/>
        <v>2956.7999999999993</v>
      </c>
      <c r="AF8" s="11">
        <f t="shared" si="14"/>
        <v>2956.7999999999993</v>
      </c>
      <c r="AG8" s="11">
        <f t="shared" si="14"/>
        <v>2956.7999999999993</v>
      </c>
      <c r="AH8" s="11">
        <f t="shared" si="14"/>
        <v>2956.7999999999993</v>
      </c>
      <c r="AI8" s="11">
        <f t="shared" si="14"/>
        <v>2956.7999999999993</v>
      </c>
      <c r="AJ8" s="11">
        <f t="shared" si="14"/>
        <v>2956.7999999999993</v>
      </c>
      <c r="AK8" s="11">
        <f t="shared" si="14"/>
        <v>2956.7999999999993</v>
      </c>
      <c r="AL8" s="11">
        <f t="shared" si="14"/>
        <v>2956.7999999999993</v>
      </c>
      <c r="AM8" s="11">
        <f t="shared" si="14"/>
        <v>2956.7999999999993</v>
      </c>
    </row>
    <row r="12" spans="2:39" x14ac:dyDescent="0.25">
      <c r="B12" s="10" t="s">
        <v>28</v>
      </c>
      <c r="C12" s="30"/>
      <c r="D12" s="30">
        <f>D7</f>
        <v>35543.199999999997</v>
      </c>
      <c r="E12" s="30">
        <f>E7-D7</f>
        <v>-2956.8000000000029</v>
      </c>
      <c r="F12" s="30">
        <f t="shared" ref="F12:AM12" si="15">F7-E7</f>
        <v>-2956.8000000000029</v>
      </c>
      <c r="G12" s="30">
        <f t="shared" si="15"/>
        <v>-2956.8000000000029</v>
      </c>
      <c r="H12" s="30">
        <f t="shared" si="15"/>
        <v>-2956.8000000000029</v>
      </c>
      <c r="I12" s="30">
        <f t="shared" si="15"/>
        <v>-2956.8000000000029</v>
      </c>
      <c r="J12" s="30">
        <f t="shared" si="15"/>
        <v>-2956.8000000000029</v>
      </c>
      <c r="K12" s="30">
        <f t="shared" si="15"/>
        <v>-2956.8000000000029</v>
      </c>
      <c r="L12" s="30">
        <f t="shared" si="15"/>
        <v>-2956.8000000000029</v>
      </c>
      <c r="M12" s="30">
        <f t="shared" si="15"/>
        <v>-2956.8000000000029</v>
      </c>
      <c r="N12" s="30">
        <f t="shared" si="15"/>
        <v>-2956.8000000000029</v>
      </c>
      <c r="O12" s="30">
        <f t="shared" si="15"/>
        <v>-2956.8000000000029</v>
      </c>
      <c r="P12" s="30">
        <f t="shared" si="15"/>
        <v>-2956.7999999999993</v>
      </c>
      <c r="Q12" s="30">
        <f t="shared" si="15"/>
        <v>-61.599999999965803</v>
      </c>
      <c r="R12" s="30">
        <f t="shared" si="15"/>
        <v>0</v>
      </c>
      <c r="S12" s="30">
        <f t="shared" si="15"/>
        <v>0</v>
      </c>
      <c r="T12" s="30">
        <f t="shared" si="15"/>
        <v>0</v>
      </c>
      <c r="U12" s="30">
        <f t="shared" si="15"/>
        <v>0</v>
      </c>
      <c r="V12" s="30">
        <f t="shared" si="15"/>
        <v>0</v>
      </c>
      <c r="W12" s="30">
        <f t="shared" si="15"/>
        <v>0</v>
      </c>
      <c r="X12" s="30">
        <f t="shared" si="15"/>
        <v>0</v>
      </c>
      <c r="Y12" s="30">
        <f t="shared" si="15"/>
        <v>0</v>
      </c>
      <c r="Z12" s="30">
        <f t="shared" si="15"/>
        <v>0</v>
      </c>
      <c r="AA12" s="30">
        <f t="shared" si="15"/>
        <v>0</v>
      </c>
      <c r="AB12" s="30">
        <f t="shared" si="15"/>
        <v>0</v>
      </c>
      <c r="AC12" s="30">
        <f t="shared" si="15"/>
        <v>0</v>
      </c>
      <c r="AD12" s="30">
        <f t="shared" si="15"/>
        <v>0</v>
      </c>
      <c r="AE12" s="30">
        <f t="shared" si="15"/>
        <v>0</v>
      </c>
      <c r="AF12" s="30">
        <f t="shared" si="15"/>
        <v>0</v>
      </c>
      <c r="AG12" s="30">
        <f t="shared" si="15"/>
        <v>0</v>
      </c>
      <c r="AH12" s="30">
        <f t="shared" si="15"/>
        <v>0</v>
      </c>
      <c r="AI12" s="30">
        <f t="shared" si="15"/>
        <v>0</v>
      </c>
      <c r="AJ12" s="30">
        <f t="shared" si="15"/>
        <v>0</v>
      </c>
      <c r="AK12" s="30">
        <f t="shared" si="15"/>
        <v>0</v>
      </c>
      <c r="AL12" s="30">
        <f t="shared" si="15"/>
        <v>0</v>
      </c>
      <c r="AM12" s="30">
        <f t="shared" si="15"/>
        <v>0</v>
      </c>
    </row>
    <row r="13" spans="2:39" x14ac:dyDescent="0.25">
      <c r="B13" s="10" t="s">
        <v>29</v>
      </c>
      <c r="C13" s="11"/>
      <c r="D13" s="11">
        <f>D6-D8</f>
        <v>-10000</v>
      </c>
      <c r="E13" s="11">
        <f t="shared" ref="E13:AM13" si="16">E6-E8</f>
        <v>0</v>
      </c>
      <c r="F13" s="11">
        <f t="shared" si="16"/>
        <v>0</v>
      </c>
      <c r="G13" s="11">
        <f t="shared" si="16"/>
        <v>0</v>
      </c>
      <c r="H13" s="11">
        <f t="shared" si="16"/>
        <v>0</v>
      </c>
      <c r="I13" s="11">
        <f t="shared" si="16"/>
        <v>0</v>
      </c>
      <c r="J13" s="11">
        <f t="shared" si="16"/>
        <v>0</v>
      </c>
      <c r="K13" s="11">
        <f t="shared" si="16"/>
        <v>0</v>
      </c>
      <c r="L13" s="11">
        <f t="shared" si="16"/>
        <v>0</v>
      </c>
      <c r="M13" s="11">
        <f t="shared" si="16"/>
        <v>0</v>
      </c>
      <c r="N13" s="11">
        <f t="shared" si="16"/>
        <v>0</v>
      </c>
      <c r="O13" s="11">
        <f t="shared" si="16"/>
        <v>0</v>
      </c>
      <c r="P13" s="11">
        <f t="shared" si="16"/>
        <v>0</v>
      </c>
      <c r="Q13" s="11">
        <f t="shared" si="16"/>
        <v>2895.2000000000335</v>
      </c>
      <c r="R13" s="11">
        <f t="shared" si="16"/>
        <v>61.599999999965803</v>
      </c>
      <c r="S13" s="11">
        <f t="shared" si="16"/>
        <v>0</v>
      </c>
      <c r="T13" s="11">
        <f t="shared" si="16"/>
        <v>0</v>
      </c>
      <c r="U13" s="11">
        <f t="shared" si="16"/>
        <v>0</v>
      </c>
      <c r="V13" s="11">
        <f t="shared" si="16"/>
        <v>0</v>
      </c>
      <c r="W13" s="11">
        <f t="shared" si="16"/>
        <v>0</v>
      </c>
      <c r="X13" s="11">
        <f t="shared" si="16"/>
        <v>0</v>
      </c>
      <c r="Y13" s="11">
        <f t="shared" si="16"/>
        <v>0</v>
      </c>
      <c r="Z13" s="11">
        <f t="shared" si="16"/>
        <v>0</v>
      </c>
      <c r="AA13" s="11">
        <f t="shared" si="16"/>
        <v>0</v>
      </c>
      <c r="AB13" s="11">
        <f t="shared" si="16"/>
        <v>0</v>
      </c>
      <c r="AC13" s="11">
        <f t="shared" si="16"/>
        <v>0</v>
      </c>
      <c r="AD13" s="11">
        <f t="shared" si="16"/>
        <v>0</v>
      </c>
      <c r="AE13" s="11">
        <f t="shared" si="16"/>
        <v>0</v>
      </c>
      <c r="AF13" s="11">
        <f t="shared" si="16"/>
        <v>0</v>
      </c>
      <c r="AG13" s="11">
        <f t="shared" si="16"/>
        <v>0</v>
      </c>
      <c r="AH13" s="11">
        <f t="shared" si="16"/>
        <v>0</v>
      </c>
      <c r="AI13" s="11">
        <f t="shared" si="16"/>
        <v>0</v>
      </c>
      <c r="AJ13" s="11">
        <f t="shared" si="16"/>
        <v>0</v>
      </c>
      <c r="AK13" s="11">
        <f t="shared" si="16"/>
        <v>0</v>
      </c>
      <c r="AL13" s="11">
        <f t="shared" si="16"/>
        <v>0</v>
      </c>
      <c r="AM13" s="11">
        <f t="shared" si="16"/>
        <v>0</v>
      </c>
    </row>
    <row r="14" spans="2:39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25"/>
  <sheetViews>
    <sheetView topLeftCell="AA1" workbookViewId="0">
      <selection activeCell="AN15" sqref="AN15"/>
    </sheetView>
  </sheetViews>
  <sheetFormatPr defaultRowHeight="15" x14ac:dyDescent="0.25"/>
  <cols>
    <col min="2" max="2" width="27.5703125" bestFit="1" customWidth="1"/>
    <col min="3" max="3" width="27.42578125" bestFit="1" customWidth="1"/>
    <col min="4" max="16" width="12.5703125" bestFit="1" customWidth="1"/>
    <col min="17" max="28" width="11.5703125" bestFit="1" customWidth="1"/>
    <col min="29" max="39" width="12.5703125" bestFit="1" customWidth="1"/>
  </cols>
  <sheetData>
    <row r="2" spans="2:40" x14ac:dyDescent="0.25">
      <c r="B2" s="14" t="s">
        <v>141</v>
      </c>
      <c r="C2" s="14" t="s">
        <v>142</v>
      </c>
    </row>
    <row r="3" spans="2:40" x14ac:dyDescent="0.25">
      <c r="B3" s="14" t="s">
        <v>143</v>
      </c>
      <c r="C3" s="10">
        <v>1</v>
      </c>
    </row>
    <row r="4" spans="2:40" x14ac:dyDescent="0.25">
      <c r="B4" s="14" t="s">
        <v>144</v>
      </c>
      <c r="C4" s="17">
        <v>0.06</v>
      </c>
      <c r="E4" s="34"/>
    </row>
    <row r="5" spans="2:40" x14ac:dyDescent="0.25">
      <c r="B5" s="14" t="s">
        <v>145</v>
      </c>
      <c r="C5" s="11">
        <f>Cruscotto!D20</f>
        <v>150000</v>
      </c>
    </row>
    <row r="6" spans="2:40" x14ac:dyDescent="0.25">
      <c r="B6" s="14" t="s">
        <v>152</v>
      </c>
      <c r="C6" s="57">
        <f>Cruscotto!D21</f>
        <v>36</v>
      </c>
    </row>
    <row r="7" spans="2:40" x14ac:dyDescent="0.25">
      <c r="B7" s="14" t="s">
        <v>146</v>
      </c>
      <c r="C7" s="28">
        <f>((1+C4)^(1/12))-1</f>
        <v>4.8675505653430484E-3</v>
      </c>
    </row>
    <row r="8" spans="2:40" x14ac:dyDescent="0.25">
      <c r="B8" s="12" t="s">
        <v>149</v>
      </c>
      <c r="C8" s="35">
        <f>(C5)/((1-(1+C7)^(-C6))/C7)</f>
        <v>4552.4960768725341</v>
      </c>
      <c r="D8" s="33"/>
      <c r="E8" s="33"/>
      <c r="F8" s="33"/>
    </row>
    <row r="12" spans="2:40" x14ac:dyDescent="0.25">
      <c r="D12" s="10">
        <v>1</v>
      </c>
      <c r="E12" s="10">
        <f>D12+1</f>
        <v>2</v>
      </c>
      <c r="F12" s="10">
        <f t="shared" ref="F12:AA12" si="0">E12+1</f>
        <v>3</v>
      </c>
      <c r="G12" s="10">
        <f t="shared" si="0"/>
        <v>4</v>
      </c>
      <c r="H12" s="10">
        <f t="shared" si="0"/>
        <v>5</v>
      </c>
      <c r="I12" s="10">
        <f t="shared" si="0"/>
        <v>6</v>
      </c>
      <c r="J12" s="10">
        <f t="shared" si="0"/>
        <v>7</v>
      </c>
      <c r="K12" s="10">
        <f t="shared" si="0"/>
        <v>8</v>
      </c>
      <c r="L12" s="10">
        <f t="shared" si="0"/>
        <v>9</v>
      </c>
      <c r="M12" s="10">
        <f t="shared" si="0"/>
        <v>10</v>
      </c>
      <c r="N12" s="10">
        <f t="shared" si="0"/>
        <v>11</v>
      </c>
      <c r="O12" s="10">
        <f t="shared" si="0"/>
        <v>12</v>
      </c>
      <c r="P12" s="10">
        <f t="shared" si="0"/>
        <v>13</v>
      </c>
      <c r="Q12" s="10">
        <f t="shared" si="0"/>
        <v>14</v>
      </c>
      <c r="R12" s="10">
        <f t="shared" si="0"/>
        <v>15</v>
      </c>
      <c r="S12" s="10">
        <f t="shared" si="0"/>
        <v>16</v>
      </c>
      <c r="T12" s="10">
        <f t="shared" si="0"/>
        <v>17</v>
      </c>
      <c r="U12" s="10">
        <f t="shared" si="0"/>
        <v>18</v>
      </c>
      <c r="V12" s="10">
        <f t="shared" si="0"/>
        <v>19</v>
      </c>
      <c r="W12" s="10">
        <f t="shared" si="0"/>
        <v>20</v>
      </c>
      <c r="X12" s="10">
        <f t="shared" si="0"/>
        <v>21</v>
      </c>
      <c r="Y12" s="10">
        <f t="shared" si="0"/>
        <v>22</v>
      </c>
      <c r="Z12" s="10">
        <f t="shared" si="0"/>
        <v>23</v>
      </c>
      <c r="AA12" s="10">
        <f t="shared" si="0"/>
        <v>24</v>
      </c>
      <c r="AB12" s="10">
        <f t="shared" ref="AB12" si="1">AA12+1</f>
        <v>25</v>
      </c>
      <c r="AC12" s="10">
        <f t="shared" ref="AC12" si="2">AB12+1</f>
        <v>26</v>
      </c>
      <c r="AD12" s="10">
        <f t="shared" ref="AD12" si="3">AC12+1</f>
        <v>27</v>
      </c>
      <c r="AE12" s="10">
        <f t="shared" ref="AE12" si="4">AD12+1</f>
        <v>28</v>
      </c>
      <c r="AF12" s="10">
        <f t="shared" ref="AF12" si="5">AE12+1</f>
        <v>29</v>
      </c>
      <c r="AG12" s="10">
        <f t="shared" ref="AG12" si="6">AF12+1</f>
        <v>30</v>
      </c>
      <c r="AH12" s="10">
        <f t="shared" ref="AH12" si="7">AG12+1</f>
        <v>31</v>
      </c>
      <c r="AI12" s="10">
        <f t="shared" ref="AI12" si="8">AH12+1</f>
        <v>32</v>
      </c>
      <c r="AJ12" s="10">
        <f t="shared" ref="AJ12" si="9">AI12+1</f>
        <v>33</v>
      </c>
      <c r="AK12" s="10">
        <f t="shared" ref="AK12" si="10">AJ12+1</f>
        <v>34</v>
      </c>
      <c r="AL12" s="10">
        <f t="shared" ref="AL12" si="11">AK12+1</f>
        <v>35</v>
      </c>
      <c r="AM12" s="10">
        <f t="shared" ref="AM12" si="12">AL12+1</f>
        <v>36</v>
      </c>
      <c r="AN12">
        <v>37</v>
      </c>
    </row>
    <row r="13" spans="2:40" x14ac:dyDescent="0.25">
      <c r="C13" s="10" t="s">
        <v>145</v>
      </c>
      <c r="D13" s="29">
        <v>43131</v>
      </c>
      <c r="E13" s="29">
        <f>EOMONTH(D13,1)</f>
        <v>43159</v>
      </c>
      <c r="F13" s="29">
        <f t="shared" ref="F13:AA13" si="13">EOMONTH(E13,1)</f>
        <v>43190</v>
      </c>
      <c r="G13" s="29">
        <f t="shared" si="13"/>
        <v>43220</v>
      </c>
      <c r="H13" s="29">
        <f t="shared" si="13"/>
        <v>43251</v>
      </c>
      <c r="I13" s="29">
        <f t="shared" si="13"/>
        <v>43281</v>
      </c>
      <c r="J13" s="29">
        <f t="shared" si="13"/>
        <v>43312</v>
      </c>
      <c r="K13" s="29">
        <f t="shared" si="13"/>
        <v>43343</v>
      </c>
      <c r="L13" s="29">
        <f t="shared" si="13"/>
        <v>43373</v>
      </c>
      <c r="M13" s="29">
        <f t="shared" si="13"/>
        <v>43404</v>
      </c>
      <c r="N13" s="29">
        <f t="shared" si="13"/>
        <v>43434</v>
      </c>
      <c r="O13" s="29">
        <f t="shared" si="13"/>
        <v>43465</v>
      </c>
      <c r="P13" s="29">
        <f t="shared" si="13"/>
        <v>43496</v>
      </c>
      <c r="Q13" s="29">
        <f t="shared" si="13"/>
        <v>43524</v>
      </c>
      <c r="R13" s="29">
        <f t="shared" si="13"/>
        <v>43555</v>
      </c>
      <c r="S13" s="29">
        <f t="shared" si="13"/>
        <v>43585</v>
      </c>
      <c r="T13" s="29">
        <f t="shared" si="13"/>
        <v>43616</v>
      </c>
      <c r="U13" s="29">
        <f t="shared" si="13"/>
        <v>43646</v>
      </c>
      <c r="V13" s="29">
        <f t="shared" si="13"/>
        <v>43677</v>
      </c>
      <c r="W13" s="29">
        <f t="shared" si="13"/>
        <v>43708</v>
      </c>
      <c r="X13" s="29">
        <f t="shared" si="13"/>
        <v>43738</v>
      </c>
      <c r="Y13" s="29">
        <f t="shared" si="13"/>
        <v>43769</v>
      </c>
      <c r="Z13" s="29">
        <f t="shared" si="13"/>
        <v>43799</v>
      </c>
      <c r="AA13" s="29">
        <f t="shared" si="13"/>
        <v>43830</v>
      </c>
      <c r="AB13" s="29">
        <f t="shared" ref="AB13" si="14">EOMONTH(AA13,1)</f>
        <v>43861</v>
      </c>
      <c r="AC13" s="29">
        <f t="shared" ref="AC13" si="15">EOMONTH(AB13,1)</f>
        <v>43890</v>
      </c>
      <c r="AD13" s="29">
        <f t="shared" ref="AD13" si="16">EOMONTH(AC13,1)</f>
        <v>43921</v>
      </c>
      <c r="AE13" s="29">
        <f t="shared" ref="AE13" si="17">EOMONTH(AD13,1)</f>
        <v>43951</v>
      </c>
      <c r="AF13" s="29">
        <f t="shared" ref="AF13" si="18">EOMONTH(AE13,1)</f>
        <v>43982</v>
      </c>
      <c r="AG13" s="29">
        <f t="shared" ref="AG13" si="19">EOMONTH(AF13,1)</f>
        <v>44012</v>
      </c>
      <c r="AH13" s="29">
        <f t="shared" ref="AH13" si="20">EOMONTH(AG13,1)</f>
        <v>44043</v>
      </c>
      <c r="AI13" s="29">
        <f t="shared" ref="AI13" si="21">EOMONTH(AH13,1)</f>
        <v>44074</v>
      </c>
      <c r="AJ13" s="29">
        <f t="shared" ref="AJ13" si="22">EOMONTH(AI13,1)</f>
        <v>44104</v>
      </c>
      <c r="AK13" s="29">
        <f t="shared" ref="AK13" si="23">EOMONTH(AJ13,1)</f>
        <v>44135</v>
      </c>
      <c r="AL13" s="29">
        <f t="shared" ref="AL13" si="24">EOMONTH(AK13,1)</f>
        <v>44165</v>
      </c>
      <c r="AM13" s="29">
        <f t="shared" ref="AM13" si="25">EOMONTH(AL13,1)</f>
        <v>44196</v>
      </c>
    </row>
    <row r="14" spans="2:40" x14ac:dyDescent="0.25">
      <c r="C14" s="10" t="s">
        <v>148</v>
      </c>
      <c r="D14" s="30"/>
      <c r="E14" s="30">
        <f>IF(E12&gt;=$C3,$C8,0)*IF(D18&lt;1,0,1)</f>
        <v>4552.4960768725341</v>
      </c>
      <c r="F14" s="30">
        <f t="shared" ref="F14:AM14" si="26">IF(F12&gt;=$C3,$C8,0)*IF(E18&lt;1,0,1)</f>
        <v>4552.4960768725341</v>
      </c>
      <c r="G14" s="30">
        <f t="shared" si="26"/>
        <v>4552.4960768725341</v>
      </c>
      <c r="H14" s="30">
        <f t="shared" si="26"/>
        <v>4552.4960768725341</v>
      </c>
      <c r="I14" s="30">
        <f t="shared" si="26"/>
        <v>4552.4960768725341</v>
      </c>
      <c r="J14" s="30">
        <f t="shared" si="26"/>
        <v>4552.4960768725341</v>
      </c>
      <c r="K14" s="30">
        <f t="shared" si="26"/>
        <v>4552.4960768725341</v>
      </c>
      <c r="L14" s="30">
        <f t="shared" si="26"/>
        <v>4552.4960768725341</v>
      </c>
      <c r="M14" s="30">
        <f t="shared" si="26"/>
        <v>4552.4960768725341</v>
      </c>
      <c r="N14" s="30">
        <f t="shared" si="26"/>
        <v>4552.4960768725341</v>
      </c>
      <c r="O14" s="30">
        <f t="shared" si="26"/>
        <v>4552.4960768725341</v>
      </c>
      <c r="P14" s="30">
        <f t="shared" si="26"/>
        <v>4552.4960768725341</v>
      </c>
      <c r="Q14" s="30">
        <f t="shared" si="26"/>
        <v>4552.4960768725341</v>
      </c>
      <c r="R14" s="30">
        <f t="shared" si="26"/>
        <v>4552.4960768725341</v>
      </c>
      <c r="S14" s="30">
        <f t="shared" si="26"/>
        <v>4552.4960768725341</v>
      </c>
      <c r="T14" s="30">
        <f t="shared" si="26"/>
        <v>4552.4960768725341</v>
      </c>
      <c r="U14" s="30">
        <f t="shared" si="26"/>
        <v>4552.4960768725341</v>
      </c>
      <c r="V14" s="30">
        <f t="shared" si="26"/>
        <v>4552.4960768725341</v>
      </c>
      <c r="W14" s="30">
        <f t="shared" si="26"/>
        <v>4552.4960768725341</v>
      </c>
      <c r="X14" s="30">
        <f t="shared" si="26"/>
        <v>4552.4960768725341</v>
      </c>
      <c r="Y14" s="30">
        <f t="shared" si="26"/>
        <v>4552.4960768725341</v>
      </c>
      <c r="Z14" s="30">
        <f t="shared" si="26"/>
        <v>4552.4960768725341</v>
      </c>
      <c r="AA14" s="30">
        <f t="shared" si="26"/>
        <v>4552.4960768725341</v>
      </c>
      <c r="AB14" s="30">
        <f t="shared" si="26"/>
        <v>4552.4960768725341</v>
      </c>
      <c r="AC14" s="30">
        <f t="shared" si="26"/>
        <v>4552.4960768725341</v>
      </c>
      <c r="AD14" s="30">
        <f t="shared" si="26"/>
        <v>4552.4960768725341</v>
      </c>
      <c r="AE14" s="30">
        <f t="shared" si="26"/>
        <v>4552.4960768725341</v>
      </c>
      <c r="AF14" s="30">
        <f t="shared" si="26"/>
        <v>4552.4960768725341</v>
      </c>
      <c r="AG14" s="30">
        <f t="shared" si="26"/>
        <v>4552.4960768725341</v>
      </c>
      <c r="AH14" s="30">
        <f t="shared" si="26"/>
        <v>4552.4960768725341</v>
      </c>
      <c r="AI14" s="30">
        <f t="shared" si="26"/>
        <v>4552.4960768725341</v>
      </c>
      <c r="AJ14" s="30">
        <f t="shared" si="26"/>
        <v>4552.4960768725341</v>
      </c>
      <c r="AK14" s="30">
        <f t="shared" si="26"/>
        <v>4552.4960768725341</v>
      </c>
      <c r="AL14" s="30">
        <f t="shared" si="26"/>
        <v>4552.4960768725341</v>
      </c>
      <c r="AM14" s="30">
        <f t="shared" si="26"/>
        <v>4552.4960768725341</v>
      </c>
    </row>
    <row r="15" spans="2:40" x14ac:dyDescent="0.25">
      <c r="C15" s="10" t="s">
        <v>147</v>
      </c>
      <c r="D15" s="11"/>
      <c r="E15" s="11">
        <f>E14-E17</f>
        <v>3822.363492071077</v>
      </c>
      <c r="F15" s="11">
        <f t="shared" ref="F15:AM15" si="27">F14-F17</f>
        <v>3840.9690396478541</v>
      </c>
      <c r="G15" s="11">
        <f t="shared" si="27"/>
        <v>3859.6651506682574</v>
      </c>
      <c r="H15" s="11">
        <f t="shared" si="27"/>
        <v>3878.4522659544273</v>
      </c>
      <c r="I15" s="11">
        <f t="shared" si="27"/>
        <v>3897.3308284742297</v>
      </c>
      <c r="J15" s="11">
        <f t="shared" si="27"/>
        <v>3916.3012833516982</v>
      </c>
      <c r="K15" s="11">
        <f t="shared" si="27"/>
        <v>3935.3640778775307</v>
      </c>
      <c r="L15" s="11">
        <f t="shared" si="27"/>
        <v>3954.5196615196342</v>
      </c>
      <c r="M15" s="11">
        <f t="shared" si="27"/>
        <v>3973.7684859337242</v>
      </c>
      <c r="N15" s="11">
        <f t="shared" si="27"/>
        <v>3993.1110049739732</v>
      </c>
      <c r="O15" s="11">
        <f t="shared" si="27"/>
        <v>4012.5476747037119</v>
      </c>
      <c r="P15" s="11">
        <f t="shared" si="27"/>
        <v>4032.0789534061819</v>
      </c>
      <c r="Q15" s="11">
        <f t="shared" si="27"/>
        <v>4051.705301595342</v>
      </c>
      <c r="R15" s="11">
        <f t="shared" si="27"/>
        <v>4071.4271820267259</v>
      </c>
      <c r="S15" s="11">
        <f t="shared" si="27"/>
        <v>4091.245059708353</v>
      </c>
      <c r="T15" s="11">
        <f t="shared" si="27"/>
        <v>4111.1594019116937</v>
      </c>
      <c r="U15" s="11">
        <f t="shared" si="27"/>
        <v>4131.1706781826842</v>
      </c>
      <c r="V15" s="11">
        <f t="shared" si="27"/>
        <v>4151.2793603528007</v>
      </c>
      <c r="W15" s="11">
        <f t="shared" si="27"/>
        <v>4171.4859225501832</v>
      </c>
      <c r="X15" s="11">
        <f t="shared" si="27"/>
        <v>4191.7908412108127</v>
      </c>
      <c r="Y15" s="11">
        <f t="shared" si="27"/>
        <v>4212.194595089748</v>
      </c>
      <c r="Z15" s="11">
        <f t="shared" si="27"/>
        <v>4232.6976652724125</v>
      </c>
      <c r="AA15" s="11">
        <f t="shared" si="27"/>
        <v>4253.3005351859356</v>
      </c>
      <c r="AB15" s="11">
        <f t="shared" si="27"/>
        <v>4274.0036906105533</v>
      </c>
      <c r="AC15" s="11">
        <f t="shared" si="27"/>
        <v>4294.8076196910633</v>
      </c>
      <c r="AD15" s="11">
        <f t="shared" si="27"/>
        <v>4315.7128129483299</v>
      </c>
      <c r="AE15" s="11">
        <f t="shared" si="27"/>
        <v>4336.7197632908546</v>
      </c>
      <c r="AF15" s="11">
        <f t="shared" si="27"/>
        <v>4357.8289660263954</v>
      </c>
      <c r="AG15" s="11">
        <f t="shared" si="27"/>
        <v>4379.0409188736458</v>
      </c>
      <c r="AH15" s="11">
        <f t="shared" si="27"/>
        <v>4400.3561219739695</v>
      </c>
      <c r="AI15" s="11">
        <f t="shared" si="27"/>
        <v>4421.7750779031949</v>
      </c>
      <c r="AJ15" s="11">
        <f t="shared" si="27"/>
        <v>4443.2982916834617</v>
      </c>
      <c r="AK15" s="11">
        <f t="shared" si="27"/>
        <v>4464.9262707951339</v>
      </c>
      <c r="AL15" s="11">
        <f t="shared" si="27"/>
        <v>4486.6595251887575</v>
      </c>
      <c r="AM15" s="11">
        <f t="shared" si="27"/>
        <v>4508.4985672970924</v>
      </c>
    </row>
    <row r="16" spans="2:40" x14ac:dyDescent="0.25">
      <c r="C16" s="10" t="s">
        <v>153</v>
      </c>
      <c r="D16" s="11"/>
      <c r="E16" s="11">
        <f>(E15+D16)*(IF(D18&lt;1,0,1))</f>
        <v>3822.363492071077</v>
      </c>
      <c r="F16" s="11">
        <f t="shared" ref="F16:AM16" si="28">(F15+E16)*(IF(E18&lt;1,0,1))</f>
        <v>7663.332531718931</v>
      </c>
      <c r="G16" s="11">
        <f t="shared" si="28"/>
        <v>11522.997682387188</v>
      </c>
      <c r="H16" s="11">
        <f t="shared" si="28"/>
        <v>15401.449948341615</v>
      </c>
      <c r="I16" s="11">
        <f t="shared" si="28"/>
        <v>19298.780776815845</v>
      </c>
      <c r="J16" s="11">
        <f t="shared" si="28"/>
        <v>23215.082060167544</v>
      </c>
      <c r="K16" s="11">
        <f t="shared" si="28"/>
        <v>27150.446138045074</v>
      </c>
      <c r="L16" s="11">
        <f t="shared" si="28"/>
        <v>31104.965799564707</v>
      </c>
      <c r="M16" s="11">
        <f t="shared" si="28"/>
        <v>35078.734285498431</v>
      </c>
      <c r="N16" s="11">
        <f t="shared" si="28"/>
        <v>39071.845290472404</v>
      </c>
      <c r="O16" s="11">
        <f t="shared" si="28"/>
        <v>43084.392965176114</v>
      </c>
      <c r="P16" s="11">
        <f t="shared" si="28"/>
        <v>47116.471918582298</v>
      </c>
      <c r="Q16" s="11">
        <f t="shared" si="28"/>
        <v>51168.17722017764</v>
      </c>
      <c r="R16" s="11">
        <f t="shared" si="28"/>
        <v>55239.604402204364</v>
      </c>
      <c r="S16" s="11">
        <f t="shared" si="28"/>
        <v>59330.849461912716</v>
      </c>
      <c r="T16" s="11">
        <f t="shared" si="28"/>
        <v>63442.008863824412</v>
      </c>
      <c r="U16" s="11">
        <f t="shared" si="28"/>
        <v>67573.179542007099</v>
      </c>
      <c r="V16" s="11">
        <f t="shared" si="28"/>
        <v>71724.458902359896</v>
      </c>
      <c r="W16" s="11">
        <f t="shared" si="28"/>
        <v>75895.944824910082</v>
      </c>
      <c r="X16" s="11">
        <f t="shared" si="28"/>
        <v>80087.735666120891</v>
      </c>
      <c r="Y16" s="11">
        <f t="shared" si="28"/>
        <v>84299.93026121064</v>
      </c>
      <c r="Z16" s="11">
        <f t="shared" si="28"/>
        <v>88532.627926483052</v>
      </c>
      <c r="AA16" s="11">
        <f t="shared" si="28"/>
        <v>92785.928461668984</v>
      </c>
      <c r="AB16" s="11">
        <f t="shared" si="28"/>
        <v>97059.932152279536</v>
      </c>
      <c r="AC16" s="11">
        <f t="shared" si="28"/>
        <v>101354.73977197061</v>
      </c>
      <c r="AD16" s="11">
        <f t="shared" si="28"/>
        <v>105670.45258491894</v>
      </c>
      <c r="AE16" s="11">
        <f t="shared" si="28"/>
        <v>110007.17234820979</v>
      </c>
      <c r="AF16" s="11">
        <f t="shared" si="28"/>
        <v>114365.00131423619</v>
      </c>
      <c r="AG16" s="11">
        <f t="shared" si="28"/>
        <v>118744.04223310984</v>
      </c>
      <c r="AH16" s="11">
        <f t="shared" si="28"/>
        <v>123144.3983550838</v>
      </c>
      <c r="AI16" s="11">
        <f t="shared" si="28"/>
        <v>127566.17343298699</v>
      </c>
      <c r="AJ16" s="11">
        <f t="shared" si="28"/>
        <v>132009.47172467047</v>
      </c>
      <c r="AK16" s="11">
        <f t="shared" si="28"/>
        <v>136474.39799546561</v>
      </c>
      <c r="AL16" s="11">
        <f t="shared" si="28"/>
        <v>140961.05752065437</v>
      </c>
      <c r="AM16" s="11">
        <f t="shared" si="28"/>
        <v>145469.55608795147</v>
      </c>
    </row>
    <row r="17" spans="3:39" x14ac:dyDescent="0.25">
      <c r="C17" s="10" t="s">
        <v>2</v>
      </c>
      <c r="D17" s="11"/>
      <c r="E17" s="11">
        <f>IF(E14&gt;0,D18*$C7,0)</f>
        <v>730.13258480145726</v>
      </c>
      <c r="F17" s="11">
        <f t="shared" ref="F17:AM17" si="29">IF(F14&gt;0,E18*$C7,0)</f>
        <v>711.52703722468004</v>
      </c>
      <c r="G17" s="11">
        <f t="shared" si="29"/>
        <v>692.83092620427692</v>
      </c>
      <c r="H17" s="11">
        <f t="shared" si="29"/>
        <v>674.04381091810694</v>
      </c>
      <c r="I17" s="11">
        <f t="shared" si="29"/>
        <v>655.16524839830436</v>
      </c>
      <c r="J17" s="11">
        <f t="shared" si="29"/>
        <v>636.19479352083579</v>
      </c>
      <c r="K17" s="11">
        <f t="shared" si="29"/>
        <v>617.13199899500353</v>
      </c>
      <c r="L17" s="11">
        <f t="shared" si="29"/>
        <v>597.97641535289995</v>
      </c>
      <c r="M17" s="11">
        <f t="shared" si="29"/>
        <v>578.72759093880995</v>
      </c>
      <c r="N17" s="11">
        <f t="shared" si="29"/>
        <v>559.3850718985608</v>
      </c>
      <c r="O17" s="11">
        <f t="shared" si="29"/>
        <v>539.9484021688221</v>
      </c>
      <c r="P17" s="11">
        <f t="shared" si="29"/>
        <v>520.41712346635222</v>
      </c>
      <c r="Q17" s="11">
        <f t="shared" si="29"/>
        <v>500.7907752771921</v>
      </c>
      <c r="R17" s="11">
        <f t="shared" si="29"/>
        <v>481.06889484580836</v>
      </c>
      <c r="S17" s="11">
        <f t="shared" si="29"/>
        <v>461.25101716418106</v>
      </c>
      <c r="T17" s="11">
        <f t="shared" si="29"/>
        <v>441.3366749608407</v>
      </c>
      <c r="U17" s="11">
        <f t="shared" si="29"/>
        <v>421.32539868985003</v>
      </c>
      <c r="V17" s="11">
        <f t="shared" si="29"/>
        <v>401.21671651973327</v>
      </c>
      <c r="W17" s="11">
        <f t="shared" si="29"/>
        <v>381.01015432235113</v>
      </c>
      <c r="X17" s="11">
        <f t="shared" si="29"/>
        <v>360.70523566172136</v>
      </c>
      <c r="Y17" s="11">
        <f t="shared" si="29"/>
        <v>340.30148178278591</v>
      </c>
      <c r="Z17" s="11">
        <f t="shared" si="29"/>
        <v>319.79841160012188</v>
      </c>
      <c r="AA17" s="11">
        <f t="shared" si="29"/>
        <v>299.19554168659892</v>
      </c>
      <c r="AB17" s="11">
        <f t="shared" si="29"/>
        <v>278.49238626198076</v>
      </c>
      <c r="AC17" s="11">
        <f t="shared" si="29"/>
        <v>257.68845718147111</v>
      </c>
      <c r="AD17" s="11">
        <f t="shared" si="29"/>
        <v>236.78326392420419</v>
      </c>
      <c r="AE17" s="11">
        <f t="shared" si="29"/>
        <v>215.77631358167929</v>
      </c>
      <c r="AF17" s="11">
        <f t="shared" si="29"/>
        <v>194.66711084613854</v>
      </c>
      <c r="AG17" s="11">
        <f t="shared" si="29"/>
        <v>173.45515799888844</v>
      </c>
      <c r="AH17" s="11">
        <f t="shared" si="29"/>
        <v>152.13995489856467</v>
      </c>
      <c r="AI17" s="11">
        <f t="shared" si="29"/>
        <v>130.72099896933955</v>
      </c>
      <c r="AJ17" s="11">
        <f t="shared" si="29"/>
        <v>109.19778518907205</v>
      </c>
      <c r="AK17" s="11">
        <f t="shared" si="29"/>
        <v>87.569806077400358</v>
      </c>
      <c r="AL17" s="11">
        <f t="shared" si="29"/>
        <v>65.836551683776435</v>
      </c>
      <c r="AM17" s="11">
        <f t="shared" si="29"/>
        <v>43.997509575442102</v>
      </c>
    </row>
    <row r="18" spans="3:39" x14ac:dyDescent="0.25">
      <c r="C18" s="10" t="s">
        <v>154</v>
      </c>
      <c r="D18" s="11">
        <f>IF(D12=$C3,C5,0)</f>
        <v>150000</v>
      </c>
      <c r="E18" s="11">
        <f>IF(E12=$C3,($C5),IF(F12&lt;$C3,0,(($C5)-E16)*IF(D18&lt;1,0,1)))</f>
        <v>146177.63650792892</v>
      </c>
      <c r="F18" s="11">
        <f t="shared" ref="F18:AM18" si="30">IF(F12=$C3,($C5),IF(G12&lt;$C3,0,(($C5)-F16)*IF(E18&lt;1,0,1)))</f>
        <v>142336.66746828106</v>
      </c>
      <c r="G18" s="11">
        <f t="shared" si="30"/>
        <v>138477.00231761282</v>
      </c>
      <c r="H18" s="11">
        <f t="shared" si="30"/>
        <v>134598.55005165839</v>
      </c>
      <c r="I18" s="11">
        <f t="shared" si="30"/>
        <v>130701.21922318416</v>
      </c>
      <c r="J18" s="11">
        <f t="shared" si="30"/>
        <v>126784.91793983246</v>
      </c>
      <c r="K18" s="11">
        <f t="shared" si="30"/>
        <v>122849.55386195492</v>
      </c>
      <c r="L18" s="11">
        <f t="shared" si="30"/>
        <v>118895.0342004353</v>
      </c>
      <c r="M18" s="11">
        <f t="shared" si="30"/>
        <v>114921.26571450157</v>
      </c>
      <c r="N18" s="11">
        <f t="shared" si="30"/>
        <v>110928.15470952759</v>
      </c>
      <c r="O18" s="11">
        <f t="shared" si="30"/>
        <v>106915.60703482389</v>
      </c>
      <c r="P18" s="11">
        <f t="shared" si="30"/>
        <v>102883.52808141769</v>
      </c>
      <c r="Q18" s="11">
        <f t="shared" si="30"/>
        <v>98831.822779822367</v>
      </c>
      <c r="R18" s="11">
        <f t="shared" si="30"/>
        <v>94760.395597795636</v>
      </c>
      <c r="S18" s="11">
        <f t="shared" si="30"/>
        <v>90669.150538087284</v>
      </c>
      <c r="T18" s="11">
        <f t="shared" si="30"/>
        <v>86557.99113617558</v>
      </c>
      <c r="U18" s="11">
        <f t="shared" si="30"/>
        <v>82426.820457992901</v>
      </c>
      <c r="V18" s="11">
        <f t="shared" si="30"/>
        <v>78275.541097640104</v>
      </c>
      <c r="W18" s="11">
        <f t="shared" si="30"/>
        <v>74104.055175089918</v>
      </c>
      <c r="X18" s="11">
        <f t="shared" si="30"/>
        <v>69912.264333879109</v>
      </c>
      <c r="Y18" s="11">
        <f t="shared" si="30"/>
        <v>65700.06973878936</v>
      </c>
      <c r="Z18" s="11">
        <f t="shared" si="30"/>
        <v>61467.372073516948</v>
      </c>
      <c r="AA18" s="11">
        <f t="shared" si="30"/>
        <v>57214.071538331016</v>
      </c>
      <c r="AB18" s="11">
        <f t="shared" si="30"/>
        <v>52940.067847720464</v>
      </c>
      <c r="AC18" s="11">
        <f t="shared" si="30"/>
        <v>48645.260228029394</v>
      </c>
      <c r="AD18" s="11">
        <f t="shared" si="30"/>
        <v>44329.547415081062</v>
      </c>
      <c r="AE18" s="11">
        <f t="shared" si="30"/>
        <v>39992.827651790212</v>
      </c>
      <c r="AF18" s="11">
        <f t="shared" si="30"/>
        <v>35634.998685763814</v>
      </c>
      <c r="AG18" s="11">
        <f t="shared" si="30"/>
        <v>31255.957766890162</v>
      </c>
      <c r="AH18" s="11">
        <f t="shared" si="30"/>
        <v>26855.601644916198</v>
      </c>
      <c r="AI18" s="11">
        <f t="shared" si="30"/>
        <v>22433.826567013006</v>
      </c>
      <c r="AJ18" s="11">
        <f t="shared" si="30"/>
        <v>17990.528275329532</v>
      </c>
      <c r="AK18" s="11">
        <f t="shared" si="30"/>
        <v>13525.60200453439</v>
      </c>
      <c r="AL18" s="11">
        <f t="shared" si="30"/>
        <v>9038.9424793456274</v>
      </c>
      <c r="AM18" s="11">
        <f t="shared" si="30"/>
        <v>4530.4439120485331</v>
      </c>
    </row>
    <row r="21" spans="3:39" x14ac:dyDescent="0.25">
      <c r="C21" t="s">
        <v>2</v>
      </c>
      <c r="D21" s="27">
        <f>D17</f>
        <v>0</v>
      </c>
      <c r="E21" s="27">
        <f t="shared" ref="E21:AM21" si="31">E17</f>
        <v>730.13258480145726</v>
      </c>
      <c r="F21" s="27">
        <f t="shared" si="31"/>
        <v>711.52703722468004</v>
      </c>
      <c r="G21" s="27">
        <f t="shared" si="31"/>
        <v>692.83092620427692</v>
      </c>
      <c r="H21" s="27">
        <f t="shared" si="31"/>
        <v>674.04381091810694</v>
      </c>
      <c r="I21" s="27">
        <f t="shared" si="31"/>
        <v>655.16524839830436</v>
      </c>
      <c r="J21" s="27">
        <f t="shared" si="31"/>
        <v>636.19479352083579</v>
      </c>
      <c r="K21" s="27">
        <f t="shared" si="31"/>
        <v>617.13199899500353</v>
      </c>
      <c r="L21" s="27">
        <f t="shared" si="31"/>
        <v>597.97641535289995</v>
      </c>
      <c r="M21" s="27">
        <f t="shared" si="31"/>
        <v>578.72759093880995</v>
      </c>
      <c r="N21" s="27">
        <f t="shared" si="31"/>
        <v>559.3850718985608</v>
      </c>
      <c r="O21" s="27">
        <f t="shared" si="31"/>
        <v>539.9484021688221</v>
      </c>
      <c r="P21" s="27">
        <f t="shared" si="31"/>
        <v>520.41712346635222</v>
      </c>
      <c r="Q21" s="27">
        <f t="shared" si="31"/>
        <v>500.7907752771921</v>
      </c>
      <c r="R21" s="27">
        <f t="shared" si="31"/>
        <v>481.06889484580836</v>
      </c>
      <c r="S21" s="27">
        <f t="shared" si="31"/>
        <v>461.25101716418106</v>
      </c>
      <c r="T21" s="27">
        <f t="shared" si="31"/>
        <v>441.3366749608407</v>
      </c>
      <c r="U21" s="27">
        <f t="shared" si="31"/>
        <v>421.32539868985003</v>
      </c>
      <c r="V21" s="27">
        <f t="shared" si="31"/>
        <v>401.21671651973327</v>
      </c>
      <c r="W21" s="27">
        <f t="shared" si="31"/>
        <v>381.01015432235113</v>
      </c>
      <c r="X21" s="27">
        <f t="shared" si="31"/>
        <v>360.70523566172136</v>
      </c>
      <c r="Y21" s="27">
        <f t="shared" si="31"/>
        <v>340.30148178278591</v>
      </c>
      <c r="Z21" s="27">
        <f t="shared" si="31"/>
        <v>319.79841160012188</v>
      </c>
      <c r="AA21" s="27">
        <f t="shared" si="31"/>
        <v>299.19554168659892</v>
      </c>
      <c r="AB21" s="27">
        <f t="shared" si="31"/>
        <v>278.49238626198076</v>
      </c>
      <c r="AC21" s="27">
        <f t="shared" si="31"/>
        <v>257.68845718147111</v>
      </c>
      <c r="AD21" s="27">
        <f t="shared" si="31"/>
        <v>236.78326392420419</v>
      </c>
      <c r="AE21" s="27">
        <f t="shared" si="31"/>
        <v>215.77631358167929</v>
      </c>
      <c r="AF21" s="27">
        <f t="shared" si="31"/>
        <v>194.66711084613854</v>
      </c>
      <c r="AG21" s="27">
        <f t="shared" si="31"/>
        <v>173.45515799888844</v>
      </c>
      <c r="AH21" s="27">
        <f t="shared" si="31"/>
        <v>152.13995489856467</v>
      </c>
      <c r="AI21" s="27">
        <f t="shared" si="31"/>
        <v>130.72099896933955</v>
      </c>
      <c r="AJ21" s="27">
        <f t="shared" si="31"/>
        <v>109.19778518907205</v>
      </c>
      <c r="AK21" s="27">
        <f t="shared" si="31"/>
        <v>87.569806077400358</v>
      </c>
      <c r="AL21" s="27">
        <f t="shared" si="31"/>
        <v>65.836551683776435</v>
      </c>
      <c r="AM21" s="27">
        <f t="shared" si="31"/>
        <v>43.997509575442102</v>
      </c>
    </row>
    <row r="23" spans="3:39" x14ac:dyDescent="0.25">
      <c r="C23" t="s">
        <v>150</v>
      </c>
      <c r="D23" s="27">
        <f>IF(D12=$C3,D18,0)</f>
        <v>150000</v>
      </c>
      <c r="E23" s="27">
        <f t="shared" ref="E23:AM23" si="32">IF(E12=$C3,E18,0)</f>
        <v>0</v>
      </c>
      <c r="F23" s="27">
        <f t="shared" si="32"/>
        <v>0</v>
      </c>
      <c r="G23" s="27">
        <f t="shared" si="32"/>
        <v>0</v>
      </c>
      <c r="H23" s="27">
        <f t="shared" si="32"/>
        <v>0</v>
      </c>
      <c r="I23" s="27">
        <f t="shared" si="32"/>
        <v>0</v>
      </c>
      <c r="J23" s="27">
        <f t="shared" si="32"/>
        <v>0</v>
      </c>
      <c r="K23" s="27">
        <f t="shared" si="32"/>
        <v>0</v>
      </c>
      <c r="L23" s="27">
        <f t="shared" si="32"/>
        <v>0</v>
      </c>
      <c r="M23" s="27">
        <f t="shared" si="32"/>
        <v>0</v>
      </c>
      <c r="N23" s="27">
        <f t="shared" si="32"/>
        <v>0</v>
      </c>
      <c r="O23" s="27">
        <f t="shared" si="32"/>
        <v>0</v>
      </c>
      <c r="P23" s="27">
        <f t="shared" si="32"/>
        <v>0</v>
      </c>
      <c r="Q23" s="27">
        <f t="shared" si="32"/>
        <v>0</v>
      </c>
      <c r="R23" s="27">
        <f t="shared" si="32"/>
        <v>0</v>
      </c>
      <c r="S23" s="27">
        <f t="shared" si="32"/>
        <v>0</v>
      </c>
      <c r="T23" s="27">
        <f t="shared" si="32"/>
        <v>0</v>
      </c>
      <c r="U23" s="27">
        <f t="shared" si="32"/>
        <v>0</v>
      </c>
      <c r="V23" s="27">
        <f t="shared" si="32"/>
        <v>0</v>
      </c>
      <c r="W23" s="27">
        <f t="shared" si="32"/>
        <v>0</v>
      </c>
      <c r="X23" s="27">
        <f t="shared" si="32"/>
        <v>0</v>
      </c>
      <c r="Y23" s="27">
        <f t="shared" si="32"/>
        <v>0</v>
      </c>
      <c r="Z23" s="27">
        <f t="shared" si="32"/>
        <v>0</v>
      </c>
      <c r="AA23" s="27">
        <f t="shared" si="32"/>
        <v>0</v>
      </c>
      <c r="AB23" s="27">
        <f t="shared" si="32"/>
        <v>0</v>
      </c>
      <c r="AC23" s="27">
        <f t="shared" si="32"/>
        <v>0</v>
      </c>
      <c r="AD23" s="27">
        <f t="shared" si="32"/>
        <v>0</v>
      </c>
      <c r="AE23" s="27">
        <f t="shared" si="32"/>
        <v>0</v>
      </c>
      <c r="AF23" s="27">
        <f t="shared" si="32"/>
        <v>0</v>
      </c>
      <c r="AG23" s="27">
        <f t="shared" si="32"/>
        <v>0</v>
      </c>
      <c r="AH23" s="27">
        <f t="shared" si="32"/>
        <v>0</v>
      </c>
      <c r="AI23" s="27">
        <f t="shared" si="32"/>
        <v>0</v>
      </c>
      <c r="AJ23" s="27">
        <f t="shared" si="32"/>
        <v>0</v>
      </c>
      <c r="AK23" s="27">
        <f t="shared" si="32"/>
        <v>0</v>
      </c>
      <c r="AL23" s="27">
        <f t="shared" si="32"/>
        <v>0</v>
      </c>
      <c r="AM23" s="27">
        <f t="shared" si="32"/>
        <v>0</v>
      </c>
    </row>
    <row r="25" spans="3:39" x14ac:dyDescent="0.25">
      <c r="C25" t="s">
        <v>151</v>
      </c>
      <c r="D25" s="27">
        <f>D14</f>
        <v>0</v>
      </c>
      <c r="E25" s="27">
        <f t="shared" ref="E25:AM25" si="33">E14</f>
        <v>4552.4960768725341</v>
      </c>
      <c r="F25" s="27">
        <f t="shared" si="33"/>
        <v>4552.4960768725341</v>
      </c>
      <c r="G25" s="27">
        <f t="shared" si="33"/>
        <v>4552.4960768725341</v>
      </c>
      <c r="H25" s="27">
        <f t="shared" si="33"/>
        <v>4552.4960768725341</v>
      </c>
      <c r="I25" s="27">
        <f t="shared" si="33"/>
        <v>4552.4960768725341</v>
      </c>
      <c r="J25" s="27">
        <f t="shared" si="33"/>
        <v>4552.4960768725341</v>
      </c>
      <c r="K25" s="27">
        <f t="shared" si="33"/>
        <v>4552.4960768725341</v>
      </c>
      <c r="L25" s="27">
        <f t="shared" si="33"/>
        <v>4552.4960768725341</v>
      </c>
      <c r="M25" s="27">
        <f t="shared" si="33"/>
        <v>4552.4960768725341</v>
      </c>
      <c r="N25" s="27">
        <f t="shared" si="33"/>
        <v>4552.4960768725341</v>
      </c>
      <c r="O25" s="27">
        <f t="shared" si="33"/>
        <v>4552.4960768725341</v>
      </c>
      <c r="P25" s="27">
        <f t="shared" si="33"/>
        <v>4552.4960768725341</v>
      </c>
      <c r="Q25" s="27">
        <f t="shared" si="33"/>
        <v>4552.4960768725341</v>
      </c>
      <c r="R25" s="27">
        <f t="shared" si="33"/>
        <v>4552.4960768725341</v>
      </c>
      <c r="S25" s="27">
        <f t="shared" si="33"/>
        <v>4552.4960768725341</v>
      </c>
      <c r="T25" s="27">
        <f t="shared" si="33"/>
        <v>4552.4960768725341</v>
      </c>
      <c r="U25" s="27">
        <f t="shared" si="33"/>
        <v>4552.4960768725341</v>
      </c>
      <c r="V25" s="27">
        <f t="shared" si="33"/>
        <v>4552.4960768725341</v>
      </c>
      <c r="W25" s="27">
        <f t="shared" si="33"/>
        <v>4552.4960768725341</v>
      </c>
      <c r="X25" s="27">
        <f t="shared" si="33"/>
        <v>4552.4960768725341</v>
      </c>
      <c r="Y25" s="27">
        <f t="shared" si="33"/>
        <v>4552.4960768725341</v>
      </c>
      <c r="Z25" s="27">
        <f t="shared" si="33"/>
        <v>4552.4960768725341</v>
      </c>
      <c r="AA25" s="27">
        <f t="shared" si="33"/>
        <v>4552.4960768725341</v>
      </c>
      <c r="AB25" s="27">
        <f t="shared" si="33"/>
        <v>4552.4960768725341</v>
      </c>
      <c r="AC25" s="27">
        <f t="shared" si="33"/>
        <v>4552.4960768725341</v>
      </c>
      <c r="AD25" s="27">
        <f t="shared" si="33"/>
        <v>4552.4960768725341</v>
      </c>
      <c r="AE25" s="27">
        <f t="shared" si="33"/>
        <v>4552.4960768725341</v>
      </c>
      <c r="AF25" s="27">
        <f t="shared" si="33"/>
        <v>4552.4960768725341</v>
      </c>
      <c r="AG25" s="27">
        <f t="shared" si="33"/>
        <v>4552.4960768725341</v>
      </c>
      <c r="AH25" s="27">
        <f t="shared" si="33"/>
        <v>4552.4960768725341</v>
      </c>
      <c r="AI25" s="27">
        <f t="shared" si="33"/>
        <v>4552.4960768725341</v>
      </c>
      <c r="AJ25" s="27">
        <f t="shared" si="33"/>
        <v>4552.4960768725341</v>
      </c>
      <c r="AK25" s="27">
        <f t="shared" si="33"/>
        <v>4552.4960768725341</v>
      </c>
      <c r="AL25" s="27">
        <f t="shared" si="33"/>
        <v>4552.4960768725341</v>
      </c>
      <c r="AM25" s="27">
        <f t="shared" si="33"/>
        <v>4552.4960768725341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S34"/>
  <sheetViews>
    <sheetView topLeftCell="A2" workbookViewId="0">
      <selection activeCell="C26" sqref="C26"/>
    </sheetView>
  </sheetViews>
  <sheetFormatPr defaultRowHeight="15" x14ac:dyDescent="0.25"/>
  <cols>
    <col min="3" max="3" width="26" bestFit="1" customWidth="1"/>
    <col min="4" max="4" width="13.42578125" bestFit="1" customWidth="1"/>
    <col min="5" max="5" width="11.5703125" bestFit="1" customWidth="1"/>
    <col min="8" max="8" width="39.85546875" customWidth="1"/>
    <col min="9" max="9" width="13.42578125" bestFit="1" customWidth="1"/>
    <col min="10" max="10" width="14.7109375" bestFit="1" customWidth="1"/>
    <col min="11" max="12" width="14.28515625" bestFit="1" customWidth="1"/>
    <col min="13" max="45" width="12.5703125" bestFit="1" customWidth="1"/>
  </cols>
  <sheetData>
    <row r="1" spans="3:45" x14ac:dyDescent="0.25">
      <c r="H1" t="s">
        <v>341</v>
      </c>
    </row>
    <row r="2" spans="3:45" x14ac:dyDescent="0.25">
      <c r="C2" s="14" t="s">
        <v>368</v>
      </c>
      <c r="D2" s="14" t="s">
        <v>367</v>
      </c>
      <c r="H2" s="51" t="s">
        <v>342</v>
      </c>
      <c r="J2" s="2">
        <f>YEAR(CE!C2)</f>
        <v>2018</v>
      </c>
      <c r="K2" s="2">
        <f>J2+1</f>
        <v>2019</v>
      </c>
      <c r="L2" s="2">
        <f>K2+1</f>
        <v>2020</v>
      </c>
    </row>
    <row r="3" spans="3:45" x14ac:dyDescent="0.25">
      <c r="C3" s="53" t="s">
        <v>59</v>
      </c>
      <c r="D3" s="54">
        <v>60</v>
      </c>
      <c r="H3" t="s">
        <v>65</v>
      </c>
      <c r="J3" s="4">
        <f>SUM(CE!C4:N4)</f>
        <v>1740000</v>
      </c>
      <c r="K3" s="4">
        <f>SUM(CE!O4:Z4)</f>
        <v>1740000</v>
      </c>
      <c r="L3" s="4">
        <f>SUM(CE!AA4:AL4)</f>
        <v>1740000</v>
      </c>
    </row>
    <row r="4" spans="3:45" x14ac:dyDescent="0.25">
      <c r="C4" s="54" t="s">
        <v>60</v>
      </c>
      <c r="D4" s="54">
        <v>30</v>
      </c>
      <c r="H4" s="2" t="s">
        <v>343</v>
      </c>
      <c r="J4" s="42">
        <f>J3</f>
        <v>1740000</v>
      </c>
      <c r="K4" s="42">
        <f t="shared" ref="K4:L4" si="0">K3</f>
        <v>1740000</v>
      </c>
      <c r="L4" s="42">
        <f t="shared" si="0"/>
        <v>1740000</v>
      </c>
    </row>
    <row r="5" spans="3:45" x14ac:dyDescent="0.25">
      <c r="C5" s="54" t="s">
        <v>61</v>
      </c>
      <c r="D5" s="54">
        <v>60</v>
      </c>
      <c r="H5" t="s">
        <v>72</v>
      </c>
      <c r="J5" s="4">
        <f>SUM(CE!C9:N9)</f>
        <v>258000</v>
      </c>
      <c r="K5" s="4">
        <f>SUM(CE!O9:Z9)</f>
        <v>258000</v>
      </c>
      <c r="L5" s="4">
        <f>SUM(CE!AA9:AL9)</f>
        <v>258000</v>
      </c>
    </row>
    <row r="6" spans="3:45" x14ac:dyDescent="0.25">
      <c r="C6" s="54" t="s">
        <v>62</v>
      </c>
      <c r="D6" s="54">
        <v>30</v>
      </c>
      <c r="H6" s="2" t="s">
        <v>344</v>
      </c>
      <c r="J6" s="52">
        <f>J4-J5</f>
        <v>1482000</v>
      </c>
      <c r="K6" s="52">
        <f t="shared" ref="K6:L6" si="1">K4-K5</f>
        <v>1482000</v>
      </c>
      <c r="L6" s="52">
        <f t="shared" si="1"/>
        <v>1482000</v>
      </c>
    </row>
    <row r="7" spans="3:45" x14ac:dyDescent="0.25">
      <c r="C7" s="55" t="s">
        <v>63</v>
      </c>
      <c r="D7" s="55">
        <v>60</v>
      </c>
      <c r="H7" t="s">
        <v>345</v>
      </c>
      <c r="J7" s="4">
        <f>SUM(CE!C18:N18)</f>
        <v>1305000</v>
      </c>
      <c r="K7" s="4">
        <f>SUM(CE!O18:Z18)</f>
        <v>1305000</v>
      </c>
      <c r="L7" s="4">
        <f>SUM(CE!AA18:AL18)</f>
        <v>1305000</v>
      </c>
    </row>
    <row r="8" spans="3:45" x14ac:dyDescent="0.25">
      <c r="H8" s="9" t="s">
        <v>346</v>
      </c>
      <c r="J8" s="4">
        <f>SUM(CE!C41:N41)</f>
        <v>27720</v>
      </c>
      <c r="K8" s="4">
        <f>SUM(CE!O41:Z41)</f>
        <v>27720</v>
      </c>
      <c r="L8" s="4">
        <f>SUM(CE!AA41:AL41)</f>
        <v>27720</v>
      </c>
    </row>
    <row r="9" spans="3:45" x14ac:dyDescent="0.25">
      <c r="C9" s="14" t="s">
        <v>72</v>
      </c>
      <c r="D9" s="14" t="s">
        <v>74</v>
      </c>
      <c r="E9" s="14" t="s">
        <v>367</v>
      </c>
      <c r="H9" s="9" t="s">
        <v>347</v>
      </c>
      <c r="J9" s="4">
        <f>SUM(CE!C45:N45)</f>
        <v>120120</v>
      </c>
      <c r="K9" s="4">
        <f>SUM(CE!O45:Z45)</f>
        <v>120120</v>
      </c>
      <c r="L9" s="4">
        <f>SUM(CE!AA45:AL45)</f>
        <v>120120</v>
      </c>
    </row>
    <row r="10" spans="3:45" x14ac:dyDescent="0.25">
      <c r="C10" s="10" t="s">
        <v>59</v>
      </c>
      <c r="D10" s="17">
        <v>0.15</v>
      </c>
      <c r="E10" s="10">
        <v>120</v>
      </c>
      <c r="H10" s="2" t="s">
        <v>348</v>
      </c>
      <c r="J10" s="52">
        <f>J6-J7-J8-J9</f>
        <v>29160</v>
      </c>
      <c r="K10" s="52">
        <f t="shared" ref="K10:L10" si="2">K6-K7-K8-K9</f>
        <v>29160</v>
      </c>
      <c r="L10" s="52">
        <f t="shared" si="2"/>
        <v>29160</v>
      </c>
    </row>
    <row r="11" spans="3:45" x14ac:dyDescent="0.25">
      <c r="C11" s="10" t="s">
        <v>60</v>
      </c>
      <c r="D11" s="17">
        <v>0.15</v>
      </c>
      <c r="E11" s="10">
        <v>120</v>
      </c>
      <c r="H11" s="9" t="s">
        <v>349</v>
      </c>
      <c r="J11" s="21">
        <f ca="1">SUM(CE!C50:N51)</f>
        <v>17500</v>
      </c>
      <c r="K11" s="4">
        <f ca="1">SUM(CE!O50:Z51)</f>
        <v>17500</v>
      </c>
      <c r="L11" s="4">
        <f ca="1">SUM(CE!AA50:AL51)</f>
        <v>17500</v>
      </c>
    </row>
    <row r="12" spans="3:45" x14ac:dyDescent="0.25">
      <c r="C12" s="10" t="s">
        <v>61</v>
      </c>
      <c r="D12" s="17">
        <v>0.15</v>
      </c>
      <c r="E12" s="10">
        <v>90</v>
      </c>
      <c r="H12" s="2" t="s">
        <v>350</v>
      </c>
      <c r="J12" s="52">
        <f ca="1">J10-J11</f>
        <v>11660</v>
      </c>
      <c r="K12" s="52">
        <f t="shared" ref="K12:L12" ca="1" si="3">K10-K11</f>
        <v>11660</v>
      </c>
      <c r="L12" s="52">
        <f t="shared" ca="1" si="3"/>
        <v>11660</v>
      </c>
    </row>
    <row r="13" spans="3:45" x14ac:dyDescent="0.25">
      <c r="C13" s="10" t="s">
        <v>62</v>
      </c>
      <c r="D13" s="17">
        <v>0.15</v>
      </c>
      <c r="E13" s="10">
        <v>120</v>
      </c>
    </row>
    <row r="14" spans="3:45" x14ac:dyDescent="0.25">
      <c r="C14" s="10" t="s">
        <v>63</v>
      </c>
      <c r="D14" s="17">
        <v>0.1</v>
      </c>
      <c r="E14" s="10">
        <v>90</v>
      </c>
      <c r="H14" s="51" t="s">
        <v>351</v>
      </c>
      <c r="I14" s="3">
        <v>43100</v>
      </c>
      <c r="J14" s="3">
        <f>EOMONTH(I14,1)</f>
        <v>43131</v>
      </c>
      <c r="K14" s="3">
        <f t="shared" ref="K14:AS14" si="4">EOMONTH(J14,1)</f>
        <v>43159</v>
      </c>
      <c r="L14" s="3">
        <f t="shared" si="4"/>
        <v>43190</v>
      </c>
      <c r="M14" s="3">
        <f t="shared" si="4"/>
        <v>43220</v>
      </c>
      <c r="N14" s="3">
        <f t="shared" si="4"/>
        <v>43251</v>
      </c>
      <c r="O14" s="3">
        <f t="shared" si="4"/>
        <v>43281</v>
      </c>
      <c r="P14" s="3">
        <f t="shared" si="4"/>
        <v>43312</v>
      </c>
      <c r="Q14" s="3">
        <f t="shared" si="4"/>
        <v>43343</v>
      </c>
      <c r="R14" s="3">
        <f t="shared" si="4"/>
        <v>43373</v>
      </c>
      <c r="S14" s="3">
        <f t="shared" si="4"/>
        <v>43404</v>
      </c>
      <c r="T14" s="3">
        <f t="shared" si="4"/>
        <v>43434</v>
      </c>
      <c r="U14" s="3">
        <f t="shared" si="4"/>
        <v>43465</v>
      </c>
      <c r="V14" s="3">
        <f t="shared" si="4"/>
        <v>43496</v>
      </c>
      <c r="W14" s="3">
        <f t="shared" si="4"/>
        <v>43524</v>
      </c>
      <c r="X14" s="3">
        <f t="shared" si="4"/>
        <v>43555</v>
      </c>
      <c r="Y14" s="3">
        <f t="shared" si="4"/>
        <v>43585</v>
      </c>
      <c r="Z14" s="3">
        <f t="shared" si="4"/>
        <v>43616</v>
      </c>
      <c r="AA14" s="3">
        <f t="shared" si="4"/>
        <v>43646</v>
      </c>
      <c r="AB14" s="3">
        <f t="shared" si="4"/>
        <v>43677</v>
      </c>
      <c r="AC14" s="3">
        <f t="shared" si="4"/>
        <v>43708</v>
      </c>
      <c r="AD14" s="3">
        <f t="shared" si="4"/>
        <v>43738</v>
      </c>
      <c r="AE14" s="3">
        <f t="shared" si="4"/>
        <v>43769</v>
      </c>
      <c r="AF14" s="3">
        <f t="shared" si="4"/>
        <v>43799</v>
      </c>
      <c r="AG14" s="3">
        <f t="shared" si="4"/>
        <v>43830</v>
      </c>
      <c r="AH14" s="3">
        <f t="shared" si="4"/>
        <v>43861</v>
      </c>
      <c r="AI14" s="3">
        <f t="shared" si="4"/>
        <v>43890</v>
      </c>
      <c r="AJ14" s="3">
        <f t="shared" si="4"/>
        <v>43921</v>
      </c>
      <c r="AK14" s="3">
        <f t="shared" si="4"/>
        <v>43951</v>
      </c>
      <c r="AL14" s="3">
        <f t="shared" si="4"/>
        <v>43982</v>
      </c>
      <c r="AM14" s="3">
        <f t="shared" si="4"/>
        <v>44012</v>
      </c>
      <c r="AN14" s="3">
        <f t="shared" si="4"/>
        <v>44043</v>
      </c>
      <c r="AO14" s="3">
        <f t="shared" si="4"/>
        <v>44074</v>
      </c>
      <c r="AP14" s="3">
        <f t="shared" si="4"/>
        <v>44104</v>
      </c>
      <c r="AQ14" s="3">
        <f t="shared" si="4"/>
        <v>44135</v>
      </c>
      <c r="AR14" s="3">
        <f t="shared" si="4"/>
        <v>44165</v>
      </c>
      <c r="AS14" s="3">
        <f t="shared" si="4"/>
        <v>44196</v>
      </c>
    </row>
    <row r="15" spans="3:45" x14ac:dyDescent="0.25">
      <c r="H15" t="s">
        <v>67</v>
      </c>
      <c r="I15" s="4"/>
      <c r="J15" s="4">
        <f>'Variazioni finanziarie'!D3</f>
        <v>0</v>
      </c>
      <c r="K15" s="4">
        <f>'Variazioni finanziarie'!E3</f>
        <v>297000</v>
      </c>
      <c r="L15" s="4">
        <f>'Variazioni finanziarie'!F3</f>
        <v>351900</v>
      </c>
      <c r="M15" s="4">
        <f>'Variazioni finanziarie'!G3</f>
        <v>176900</v>
      </c>
      <c r="N15" s="4">
        <f>'Variazioni finanziarie'!H3</f>
        <v>176900</v>
      </c>
      <c r="O15" s="4">
        <f>'Variazioni finanziarie'!I3</f>
        <v>176900</v>
      </c>
      <c r="P15" s="4">
        <f>'Variazioni finanziarie'!J3</f>
        <v>176900</v>
      </c>
      <c r="Q15" s="4">
        <f>'Variazioni finanziarie'!K3</f>
        <v>176900</v>
      </c>
      <c r="R15" s="4">
        <f>'Variazioni finanziarie'!L3</f>
        <v>176900</v>
      </c>
      <c r="S15" s="4">
        <f>'Variazioni finanziarie'!M3</f>
        <v>176900</v>
      </c>
      <c r="T15" s="4">
        <f>'Variazioni finanziarie'!N3</f>
        <v>176900</v>
      </c>
      <c r="U15" s="4">
        <f>'Variazioni finanziarie'!O3</f>
        <v>176900</v>
      </c>
      <c r="V15" s="4">
        <f>'Variazioni finanziarie'!P3</f>
        <v>176900</v>
      </c>
      <c r="W15" s="4">
        <f>'Variazioni finanziarie'!Q3</f>
        <v>176900</v>
      </c>
      <c r="X15" s="4">
        <f>'Variazioni finanziarie'!R3</f>
        <v>176900</v>
      </c>
      <c r="Y15" s="4">
        <f>'Variazioni finanziarie'!S3</f>
        <v>176900</v>
      </c>
      <c r="Z15" s="4">
        <f>'Variazioni finanziarie'!T3</f>
        <v>176900</v>
      </c>
      <c r="AA15" s="4">
        <f>'Variazioni finanziarie'!U3</f>
        <v>176900</v>
      </c>
      <c r="AB15" s="4">
        <f>'Variazioni finanziarie'!V3</f>
        <v>176900</v>
      </c>
      <c r="AC15" s="4">
        <f>'Variazioni finanziarie'!W3</f>
        <v>176900</v>
      </c>
      <c r="AD15" s="4">
        <f>'Variazioni finanziarie'!X3</f>
        <v>176900</v>
      </c>
      <c r="AE15" s="4">
        <f>'Variazioni finanziarie'!Y3</f>
        <v>176900</v>
      </c>
      <c r="AF15" s="4">
        <f>'Variazioni finanziarie'!Z3</f>
        <v>176900</v>
      </c>
      <c r="AG15" s="4">
        <f>'Variazioni finanziarie'!AA3</f>
        <v>176900</v>
      </c>
      <c r="AH15" s="4">
        <f>'Variazioni finanziarie'!AB3</f>
        <v>176900</v>
      </c>
      <c r="AI15" s="4">
        <f>'Variazioni finanziarie'!AC3</f>
        <v>176900</v>
      </c>
      <c r="AJ15" s="4">
        <f>'Variazioni finanziarie'!AD3</f>
        <v>176900</v>
      </c>
      <c r="AK15" s="4">
        <f>'Variazioni finanziarie'!AE3</f>
        <v>176900</v>
      </c>
      <c r="AL15" s="4">
        <f>'Variazioni finanziarie'!AF3</f>
        <v>176900</v>
      </c>
      <c r="AM15" s="4">
        <f>'Variazioni finanziarie'!AG3</f>
        <v>176900</v>
      </c>
      <c r="AN15" s="4">
        <f>'Variazioni finanziarie'!AH3</f>
        <v>176900</v>
      </c>
      <c r="AO15" s="4">
        <f>'Variazioni finanziarie'!AI3</f>
        <v>176900</v>
      </c>
      <c r="AP15" s="4">
        <f>'Variazioni finanziarie'!AJ3</f>
        <v>176900</v>
      </c>
      <c r="AQ15" s="4">
        <f>'Variazioni finanziarie'!AK3</f>
        <v>176900</v>
      </c>
      <c r="AR15" s="4">
        <f>'Variazioni finanziarie'!AL3</f>
        <v>176900</v>
      </c>
      <c r="AS15" s="4">
        <f>'Variazioni finanziarie'!AM3</f>
        <v>176900</v>
      </c>
    </row>
    <row r="16" spans="3:45" x14ac:dyDescent="0.25">
      <c r="H16" t="s">
        <v>150</v>
      </c>
      <c r="I16" s="4"/>
      <c r="J16" s="4">
        <f>'Variazioni finanziarie'!D4</f>
        <v>150000</v>
      </c>
      <c r="K16" s="4">
        <f>'Variazioni finanziarie'!E4</f>
        <v>0</v>
      </c>
      <c r="L16" s="4">
        <f>'Variazioni finanziarie'!F4</f>
        <v>0</v>
      </c>
      <c r="M16" s="4">
        <f>'Variazioni finanziarie'!G4</f>
        <v>0</v>
      </c>
      <c r="N16" s="4">
        <f>'Variazioni finanziarie'!H4</f>
        <v>0</v>
      </c>
      <c r="O16" s="4">
        <f>'Variazioni finanziarie'!I4</f>
        <v>0</v>
      </c>
      <c r="P16" s="4">
        <f>'Variazioni finanziarie'!J4</f>
        <v>0</v>
      </c>
      <c r="Q16" s="4">
        <f>'Variazioni finanziarie'!K4</f>
        <v>0</v>
      </c>
      <c r="R16" s="4">
        <f>'Variazioni finanziarie'!L4</f>
        <v>0</v>
      </c>
      <c r="S16" s="4">
        <f>'Variazioni finanziarie'!M4</f>
        <v>0</v>
      </c>
      <c r="T16" s="4">
        <f>'Variazioni finanziarie'!N4</f>
        <v>0</v>
      </c>
      <c r="U16" s="4">
        <f>'Variazioni finanziarie'!O4</f>
        <v>0</v>
      </c>
      <c r="V16" s="4">
        <f>'Variazioni finanziarie'!P4</f>
        <v>0</v>
      </c>
      <c r="W16" s="4">
        <f>'Variazioni finanziarie'!Q4</f>
        <v>0</v>
      </c>
      <c r="X16" s="4">
        <f>'Variazioni finanziarie'!R4</f>
        <v>0</v>
      </c>
      <c r="Y16" s="4">
        <f>'Variazioni finanziarie'!S4</f>
        <v>0</v>
      </c>
      <c r="Z16" s="4">
        <f>'Variazioni finanziarie'!T4</f>
        <v>0</v>
      </c>
      <c r="AA16" s="4">
        <f>'Variazioni finanziarie'!U4</f>
        <v>0</v>
      </c>
      <c r="AB16" s="4">
        <f>'Variazioni finanziarie'!V4</f>
        <v>0</v>
      </c>
      <c r="AC16" s="4">
        <f>'Variazioni finanziarie'!W4</f>
        <v>0</v>
      </c>
      <c r="AD16" s="4">
        <f>'Variazioni finanziarie'!X4</f>
        <v>0</v>
      </c>
      <c r="AE16" s="4">
        <f>'Variazioni finanziarie'!Y4</f>
        <v>0</v>
      </c>
      <c r="AF16" s="4">
        <f>'Variazioni finanziarie'!Z4</f>
        <v>0</v>
      </c>
      <c r="AG16" s="4">
        <f>'Variazioni finanziarie'!AA4</f>
        <v>0</v>
      </c>
      <c r="AH16" s="4">
        <f>'Variazioni finanziarie'!AB4</f>
        <v>0</v>
      </c>
      <c r="AI16" s="4">
        <f>'Variazioni finanziarie'!AC4</f>
        <v>0</v>
      </c>
      <c r="AJ16" s="4">
        <f>'Variazioni finanziarie'!AD4</f>
        <v>0</v>
      </c>
      <c r="AK16" s="4">
        <f>'Variazioni finanziarie'!AE4</f>
        <v>0</v>
      </c>
      <c r="AL16" s="4">
        <f>'Variazioni finanziarie'!AF4</f>
        <v>0</v>
      </c>
      <c r="AM16" s="4">
        <f>'Variazioni finanziarie'!AG4</f>
        <v>0</v>
      </c>
      <c r="AN16" s="4">
        <f>'Variazioni finanziarie'!AH4</f>
        <v>0</v>
      </c>
      <c r="AO16" s="4">
        <f>'Variazioni finanziarie'!AI4</f>
        <v>0</v>
      </c>
      <c r="AP16" s="4">
        <f>'Variazioni finanziarie'!AJ4</f>
        <v>0</v>
      </c>
      <c r="AQ16" s="4">
        <f>'Variazioni finanziarie'!AK4</f>
        <v>0</v>
      </c>
      <c r="AR16" s="4">
        <f>'Variazioni finanziarie'!AL4</f>
        <v>0</v>
      </c>
      <c r="AS16" s="4">
        <f>'Variazioni finanziarie'!AM4</f>
        <v>0</v>
      </c>
    </row>
    <row r="17" spans="3:45" x14ac:dyDescent="0.25">
      <c r="C17" s="10" t="s">
        <v>369</v>
      </c>
      <c r="D17" s="17">
        <v>0.25</v>
      </c>
      <c r="H17" t="s">
        <v>352</v>
      </c>
      <c r="I17" s="4"/>
      <c r="J17" s="4">
        <f>'Variazioni finanziarie'!D5</f>
        <v>300000</v>
      </c>
      <c r="K17" s="4">
        <f>'Variazioni finanziarie'!E5</f>
        <v>0</v>
      </c>
      <c r="L17" s="4">
        <f>'Variazioni finanziarie'!F5</f>
        <v>0</v>
      </c>
      <c r="M17" s="4">
        <f>'Variazioni finanziarie'!G5</f>
        <v>0</v>
      </c>
      <c r="N17" s="4">
        <f>'Variazioni finanziarie'!H5</f>
        <v>0</v>
      </c>
      <c r="O17" s="4">
        <f>'Variazioni finanziarie'!I5</f>
        <v>0</v>
      </c>
      <c r="P17" s="4">
        <f>'Variazioni finanziarie'!J5</f>
        <v>0</v>
      </c>
      <c r="Q17" s="4">
        <f>'Variazioni finanziarie'!K5</f>
        <v>0</v>
      </c>
      <c r="R17" s="4">
        <f>'Variazioni finanziarie'!L5</f>
        <v>0</v>
      </c>
      <c r="S17" s="4">
        <f>'Variazioni finanziarie'!M5</f>
        <v>0</v>
      </c>
      <c r="T17" s="4">
        <f>'Variazioni finanziarie'!N5</f>
        <v>0</v>
      </c>
      <c r="U17" s="4">
        <f>'Variazioni finanziarie'!O5</f>
        <v>0</v>
      </c>
      <c r="V17" s="4">
        <f>'Variazioni finanziarie'!P5</f>
        <v>0</v>
      </c>
      <c r="W17" s="4">
        <f>'Variazioni finanziarie'!Q5</f>
        <v>0</v>
      </c>
      <c r="X17" s="4">
        <f>'Variazioni finanziarie'!R5</f>
        <v>0</v>
      </c>
      <c r="Y17" s="4">
        <f>'Variazioni finanziarie'!S5</f>
        <v>0</v>
      </c>
      <c r="Z17" s="4">
        <f>'Variazioni finanziarie'!T5</f>
        <v>0</v>
      </c>
      <c r="AA17" s="4">
        <f>'Variazioni finanziarie'!U5</f>
        <v>0</v>
      </c>
      <c r="AB17" s="4">
        <f>'Variazioni finanziarie'!V5</f>
        <v>0</v>
      </c>
      <c r="AC17" s="4">
        <f>'Variazioni finanziarie'!W5</f>
        <v>0</v>
      </c>
      <c r="AD17" s="4">
        <f>'Variazioni finanziarie'!X5</f>
        <v>0</v>
      </c>
      <c r="AE17" s="4">
        <f>'Variazioni finanziarie'!Y5</f>
        <v>0</v>
      </c>
      <c r="AF17" s="4">
        <f>'Variazioni finanziarie'!Z5</f>
        <v>0</v>
      </c>
      <c r="AG17" s="4">
        <f>'Variazioni finanziarie'!AA5</f>
        <v>0</v>
      </c>
      <c r="AH17" s="4">
        <f>'Variazioni finanziarie'!AB5</f>
        <v>0</v>
      </c>
      <c r="AI17" s="4">
        <f>'Variazioni finanziarie'!AC5</f>
        <v>0</v>
      </c>
      <c r="AJ17" s="4">
        <f>'Variazioni finanziarie'!AD5</f>
        <v>0</v>
      </c>
      <c r="AK17" s="4">
        <f>'Variazioni finanziarie'!AE5</f>
        <v>0</v>
      </c>
      <c r="AL17" s="4">
        <f>'Variazioni finanziarie'!AF5</f>
        <v>0</v>
      </c>
      <c r="AM17" s="4">
        <f>'Variazioni finanziarie'!AG5</f>
        <v>0</v>
      </c>
      <c r="AN17" s="4">
        <f>'Variazioni finanziarie'!AH5</f>
        <v>0</v>
      </c>
      <c r="AO17" s="4">
        <f>'Variazioni finanziarie'!AI5</f>
        <v>0</v>
      </c>
      <c r="AP17" s="4">
        <f>'Variazioni finanziarie'!AJ5</f>
        <v>0</v>
      </c>
      <c r="AQ17" s="4">
        <f>'Variazioni finanziarie'!AK5</f>
        <v>0</v>
      </c>
      <c r="AR17" s="4">
        <f>'Variazioni finanziarie'!AL5</f>
        <v>0</v>
      </c>
      <c r="AS17" s="4">
        <f>'Variazioni finanziarie'!AM5</f>
        <v>0</v>
      </c>
    </row>
    <row r="18" spans="3:45" x14ac:dyDescent="0.25">
      <c r="H18" t="s">
        <v>353</v>
      </c>
      <c r="I18" s="4"/>
      <c r="J18" s="4">
        <f>'Variazioni finanziarie'!D8</f>
        <v>0</v>
      </c>
      <c r="K18" s="4">
        <f>'Variazioni finanziarie'!E8</f>
        <v>0</v>
      </c>
      <c r="L18" s="4">
        <f>'Variazioni finanziarie'!F8</f>
        <v>0</v>
      </c>
      <c r="M18" s="4">
        <f>'Variazioni finanziarie'!G8</f>
        <v>190.68860616327345</v>
      </c>
      <c r="N18" s="4">
        <f>'Variazioni finanziarie'!H8</f>
        <v>165.20248260098023</v>
      </c>
      <c r="O18" s="4">
        <f>'Variazioni finanziarie'!I8</f>
        <v>100.0238821660832</v>
      </c>
      <c r="P18" s="4">
        <f>'Variazioni finanziarie'!J8</f>
        <v>30.98665073046131</v>
      </c>
      <c r="Q18" s="4">
        <f>'Variazioni finanziarie'!K8</f>
        <v>0</v>
      </c>
      <c r="R18" s="4">
        <f>'Variazioni finanziarie'!L8</f>
        <v>0</v>
      </c>
      <c r="S18" s="4">
        <f>'Variazioni finanziarie'!M8</f>
        <v>0</v>
      </c>
      <c r="T18" s="4">
        <f>'Variazioni finanziarie'!N8</f>
        <v>0</v>
      </c>
      <c r="U18" s="4">
        <f>'Variazioni finanziarie'!O8</f>
        <v>0</v>
      </c>
      <c r="V18" s="4">
        <f>'Variazioni finanziarie'!P8</f>
        <v>0</v>
      </c>
      <c r="W18" s="4">
        <f>'Variazioni finanziarie'!Q8</f>
        <v>0</v>
      </c>
      <c r="X18" s="4">
        <f>'Variazioni finanziarie'!R8</f>
        <v>0</v>
      </c>
      <c r="Y18" s="4">
        <f>'Variazioni finanziarie'!S8</f>
        <v>0</v>
      </c>
      <c r="Z18" s="4">
        <f>'Variazioni finanziarie'!T8</f>
        <v>0</v>
      </c>
      <c r="AA18" s="4">
        <f>'Variazioni finanziarie'!U8</f>
        <v>0</v>
      </c>
      <c r="AB18" s="4">
        <f ca="1">'Variazioni finanziarie'!V8</f>
        <v>0</v>
      </c>
      <c r="AC18" s="4">
        <f ca="1">'Variazioni finanziarie'!W8</f>
        <v>0</v>
      </c>
      <c r="AD18" s="4">
        <f ca="1">'Variazioni finanziarie'!X8</f>
        <v>0</v>
      </c>
      <c r="AE18" s="4">
        <f ca="1">'Variazioni finanziarie'!Y8</f>
        <v>0</v>
      </c>
      <c r="AF18" s="4">
        <f ca="1">'Variazioni finanziarie'!Z8</f>
        <v>0</v>
      </c>
      <c r="AG18" s="4">
        <f ca="1">'Variazioni finanziarie'!AA8</f>
        <v>0</v>
      </c>
      <c r="AH18" s="4">
        <f ca="1">'Variazioni finanziarie'!AB8</f>
        <v>0</v>
      </c>
      <c r="AI18" s="4">
        <f ca="1">'Variazioni finanziarie'!AC8</f>
        <v>0</v>
      </c>
      <c r="AJ18" s="4">
        <f ca="1">'Variazioni finanziarie'!AD8</f>
        <v>0</v>
      </c>
      <c r="AK18" s="4">
        <f ca="1">'Variazioni finanziarie'!AE8</f>
        <v>0</v>
      </c>
      <c r="AL18" s="4">
        <f ca="1">'Variazioni finanziarie'!AF8</f>
        <v>0</v>
      </c>
      <c r="AM18" s="4">
        <f ca="1">'Variazioni finanziarie'!AG8</f>
        <v>0</v>
      </c>
      <c r="AN18" s="4">
        <f ca="1">'Variazioni finanziarie'!AH8</f>
        <v>0</v>
      </c>
      <c r="AO18" s="4">
        <f ca="1">'Variazioni finanziarie'!AI8</f>
        <v>0</v>
      </c>
      <c r="AP18" s="4">
        <f ca="1">'Variazioni finanziarie'!AJ8</f>
        <v>0</v>
      </c>
      <c r="AQ18" s="4">
        <f ca="1">'Variazioni finanziarie'!AK8</f>
        <v>0</v>
      </c>
      <c r="AR18" s="4">
        <f ca="1">'Variazioni finanziarie'!AL8</f>
        <v>0</v>
      </c>
      <c r="AS18" s="4">
        <f ca="1">'Variazioni finanziarie'!AM8</f>
        <v>0</v>
      </c>
    </row>
    <row r="19" spans="3:45" x14ac:dyDescent="0.25">
      <c r="H19" s="2" t="s">
        <v>38</v>
      </c>
      <c r="I19" s="4"/>
      <c r="J19" s="5">
        <f>J15+J16+J17+J18</f>
        <v>450000</v>
      </c>
      <c r="K19" s="5">
        <f t="shared" ref="K19:AS19" si="5">K15+K16+K17+K18</f>
        <v>297000</v>
      </c>
      <c r="L19" s="5">
        <f t="shared" si="5"/>
        <v>351900</v>
      </c>
      <c r="M19" s="5">
        <f t="shared" si="5"/>
        <v>177090.68860616328</v>
      </c>
      <c r="N19" s="5">
        <f t="shared" si="5"/>
        <v>177065.20248260099</v>
      </c>
      <c r="O19" s="5">
        <f t="shared" si="5"/>
        <v>177000.02388216608</v>
      </c>
      <c r="P19" s="5">
        <f t="shared" si="5"/>
        <v>176930.98665073045</v>
      </c>
      <c r="Q19" s="5">
        <f t="shared" si="5"/>
        <v>176900</v>
      </c>
      <c r="R19" s="5">
        <f t="shared" si="5"/>
        <v>176900</v>
      </c>
      <c r="S19" s="5">
        <f t="shared" si="5"/>
        <v>176900</v>
      </c>
      <c r="T19" s="5">
        <f t="shared" si="5"/>
        <v>176900</v>
      </c>
      <c r="U19" s="5">
        <f t="shared" si="5"/>
        <v>176900</v>
      </c>
      <c r="V19" s="5">
        <f t="shared" si="5"/>
        <v>176900</v>
      </c>
      <c r="W19" s="5">
        <f t="shared" si="5"/>
        <v>176900</v>
      </c>
      <c r="X19" s="5">
        <f t="shared" si="5"/>
        <v>176900</v>
      </c>
      <c r="Y19" s="5">
        <f t="shared" si="5"/>
        <v>176900</v>
      </c>
      <c r="Z19" s="5">
        <f t="shared" si="5"/>
        <v>176900</v>
      </c>
      <c r="AA19" s="5">
        <f t="shared" si="5"/>
        <v>176900</v>
      </c>
      <c r="AB19" s="5">
        <f t="shared" ca="1" si="5"/>
        <v>176900</v>
      </c>
      <c r="AC19" s="5">
        <f t="shared" ca="1" si="5"/>
        <v>176900</v>
      </c>
      <c r="AD19" s="5">
        <f t="shared" ca="1" si="5"/>
        <v>176900</v>
      </c>
      <c r="AE19" s="5">
        <f t="shared" ca="1" si="5"/>
        <v>176900</v>
      </c>
      <c r="AF19" s="5">
        <f t="shared" ca="1" si="5"/>
        <v>176900</v>
      </c>
      <c r="AG19" s="5">
        <f t="shared" ca="1" si="5"/>
        <v>176900</v>
      </c>
      <c r="AH19" s="5">
        <f t="shared" ca="1" si="5"/>
        <v>176900</v>
      </c>
      <c r="AI19" s="5">
        <f t="shared" ca="1" si="5"/>
        <v>176900</v>
      </c>
      <c r="AJ19" s="5">
        <f t="shared" ca="1" si="5"/>
        <v>176900</v>
      </c>
      <c r="AK19" s="5">
        <f t="shared" ca="1" si="5"/>
        <v>176900</v>
      </c>
      <c r="AL19" s="5">
        <f t="shared" ca="1" si="5"/>
        <v>176900</v>
      </c>
      <c r="AM19" s="5">
        <f t="shared" ca="1" si="5"/>
        <v>176900</v>
      </c>
      <c r="AN19" s="5">
        <f t="shared" ca="1" si="5"/>
        <v>176900</v>
      </c>
      <c r="AO19" s="5">
        <f t="shared" ca="1" si="5"/>
        <v>176900</v>
      </c>
      <c r="AP19" s="5">
        <f t="shared" ca="1" si="5"/>
        <v>176900</v>
      </c>
      <c r="AQ19" s="5">
        <f t="shared" ca="1" si="5"/>
        <v>176900</v>
      </c>
      <c r="AR19" s="5">
        <f t="shared" ca="1" si="5"/>
        <v>176900</v>
      </c>
      <c r="AS19" s="5">
        <f t="shared" ca="1" si="5"/>
        <v>176900</v>
      </c>
    </row>
    <row r="20" spans="3:45" x14ac:dyDescent="0.25">
      <c r="C20" s="10" t="s">
        <v>145</v>
      </c>
      <c r="D20" s="11">
        <v>150000</v>
      </c>
      <c r="H20" t="s">
        <v>354</v>
      </c>
      <c r="I20" s="4"/>
      <c r="J20" s="4">
        <f>'Modulo acquisti'!C29</f>
        <v>0</v>
      </c>
      <c r="K20" s="4">
        <f>'Modulo acquisti'!D29</f>
        <v>0</v>
      </c>
      <c r="L20" s="4">
        <f>'Modulo acquisti'!E29</f>
        <v>0</v>
      </c>
      <c r="M20" s="4">
        <f>'Modulo acquisti'!F29</f>
        <v>2440</v>
      </c>
      <c r="N20" s="4">
        <f>'Modulo acquisti'!G29</f>
        <v>26230</v>
      </c>
      <c r="O20" s="4">
        <f>'Modulo acquisti'!H29</f>
        <v>26230</v>
      </c>
      <c r="P20" s="4">
        <f>'Modulo acquisti'!I29</f>
        <v>26230</v>
      </c>
      <c r="Q20" s="4">
        <f>'Modulo acquisti'!J29</f>
        <v>26230</v>
      </c>
      <c r="R20" s="4">
        <f>'Modulo acquisti'!K29</f>
        <v>26230</v>
      </c>
      <c r="S20" s="4">
        <f>'Modulo acquisti'!L29</f>
        <v>26230</v>
      </c>
      <c r="T20" s="4">
        <f>'Modulo acquisti'!M29</f>
        <v>26230</v>
      </c>
      <c r="U20" s="4">
        <f>'Modulo acquisti'!N29</f>
        <v>26230</v>
      </c>
      <c r="V20" s="4">
        <f>'Modulo acquisti'!O29</f>
        <v>26230</v>
      </c>
      <c r="W20" s="4">
        <f>'Modulo acquisti'!P29</f>
        <v>26230</v>
      </c>
      <c r="X20" s="4">
        <f>'Modulo acquisti'!Q29</f>
        <v>26230</v>
      </c>
      <c r="Y20" s="4">
        <f>'Modulo acquisti'!R29</f>
        <v>26230</v>
      </c>
      <c r="Z20" s="4">
        <f>'Modulo acquisti'!S29</f>
        <v>26230</v>
      </c>
      <c r="AA20" s="4">
        <f>'Modulo acquisti'!T29</f>
        <v>26230</v>
      </c>
      <c r="AB20" s="4">
        <f>'Modulo acquisti'!U29</f>
        <v>26230</v>
      </c>
      <c r="AC20" s="4">
        <f>'Modulo acquisti'!V29</f>
        <v>26230</v>
      </c>
      <c r="AD20" s="4">
        <f>'Modulo acquisti'!W29</f>
        <v>26230</v>
      </c>
      <c r="AE20" s="4">
        <f>'Modulo acquisti'!X29</f>
        <v>26230</v>
      </c>
      <c r="AF20" s="4">
        <f>'Modulo acquisti'!Y29</f>
        <v>26230</v>
      </c>
      <c r="AG20" s="4">
        <f>'Modulo acquisti'!Z29</f>
        <v>26230</v>
      </c>
      <c r="AH20" s="4">
        <f>'Modulo acquisti'!AA29</f>
        <v>26230</v>
      </c>
      <c r="AI20" s="4">
        <f>'Modulo acquisti'!AB29</f>
        <v>26230</v>
      </c>
      <c r="AJ20" s="4">
        <f>'Modulo acquisti'!AC29</f>
        <v>26230</v>
      </c>
      <c r="AK20" s="4">
        <f>'Modulo acquisti'!AD29</f>
        <v>26230</v>
      </c>
      <c r="AL20" s="4">
        <f>'Modulo acquisti'!AE29</f>
        <v>26230</v>
      </c>
      <c r="AM20" s="4">
        <f>'Modulo acquisti'!AF29</f>
        <v>26230</v>
      </c>
      <c r="AN20" s="4">
        <f>'Modulo acquisti'!AG29</f>
        <v>26230</v>
      </c>
      <c r="AO20" s="4">
        <f>'Modulo acquisti'!AH29</f>
        <v>26230</v>
      </c>
      <c r="AP20" s="4">
        <f>'Modulo acquisti'!AI29</f>
        <v>26230</v>
      </c>
      <c r="AQ20" s="4">
        <f>'Modulo acquisti'!AJ29</f>
        <v>26230</v>
      </c>
      <c r="AR20" s="4">
        <f>'Modulo acquisti'!AK29</f>
        <v>26230</v>
      </c>
      <c r="AS20" s="4">
        <f>'Modulo acquisti'!AL29</f>
        <v>26230</v>
      </c>
    </row>
    <row r="21" spans="3:45" x14ac:dyDescent="0.25">
      <c r="C21" s="10" t="s">
        <v>370</v>
      </c>
      <c r="D21" s="56">
        <v>36</v>
      </c>
      <c r="H21" t="s">
        <v>355</v>
      </c>
      <c r="I21" s="4"/>
      <c r="J21" s="4">
        <f>'Variazioni finanziarie'!D14</f>
        <v>106750</v>
      </c>
      <c r="K21" s="4">
        <f>'Variazioni finanziarie'!E14</f>
        <v>106750</v>
      </c>
      <c r="L21" s="4">
        <f>'Variazioni finanziarie'!F14</f>
        <v>0</v>
      </c>
      <c r="M21" s="4">
        <f>'Variazioni finanziarie'!G14</f>
        <v>0</v>
      </c>
      <c r="N21" s="4">
        <f>'Variazioni finanziarie'!H14</f>
        <v>0</v>
      </c>
      <c r="O21" s="4">
        <f>'Variazioni finanziarie'!I14</f>
        <v>0</v>
      </c>
      <c r="P21" s="4">
        <f>'Variazioni finanziarie'!J14</f>
        <v>0</v>
      </c>
      <c r="Q21" s="4">
        <f>'Variazioni finanziarie'!K14</f>
        <v>0</v>
      </c>
      <c r="R21" s="4">
        <f>'Variazioni finanziarie'!L14</f>
        <v>0</v>
      </c>
      <c r="S21" s="4">
        <f>'Variazioni finanziarie'!M14</f>
        <v>0</v>
      </c>
      <c r="T21" s="4">
        <f>'Variazioni finanziarie'!N14</f>
        <v>0</v>
      </c>
      <c r="U21" s="4">
        <f>'Variazioni finanziarie'!O14</f>
        <v>0</v>
      </c>
      <c r="V21" s="4">
        <f>'Variazioni finanziarie'!P14</f>
        <v>0</v>
      </c>
      <c r="W21" s="4">
        <f>'Variazioni finanziarie'!Q14</f>
        <v>0</v>
      </c>
      <c r="X21" s="4">
        <f>'Variazioni finanziarie'!R14</f>
        <v>0</v>
      </c>
      <c r="Y21" s="4">
        <f>'Variazioni finanziarie'!S14</f>
        <v>0</v>
      </c>
      <c r="Z21" s="4">
        <f>'Variazioni finanziarie'!T14</f>
        <v>0</v>
      </c>
      <c r="AA21" s="4">
        <f>'Variazioni finanziarie'!U14</f>
        <v>0</v>
      </c>
      <c r="AB21" s="4">
        <f>'Variazioni finanziarie'!V14</f>
        <v>0</v>
      </c>
      <c r="AC21" s="4">
        <f>'Variazioni finanziarie'!W14</f>
        <v>0</v>
      </c>
      <c r="AD21" s="4">
        <f>'Variazioni finanziarie'!X14</f>
        <v>0</v>
      </c>
      <c r="AE21" s="4">
        <f>'Variazioni finanziarie'!Y14</f>
        <v>0</v>
      </c>
      <c r="AF21" s="4">
        <f>'Variazioni finanziarie'!Z14</f>
        <v>0</v>
      </c>
      <c r="AG21" s="4">
        <f>'Variazioni finanziarie'!AA14</f>
        <v>0</v>
      </c>
      <c r="AH21" s="4">
        <f>'Variazioni finanziarie'!AB14</f>
        <v>0</v>
      </c>
      <c r="AI21" s="4">
        <f>'Variazioni finanziarie'!AC14</f>
        <v>0</v>
      </c>
      <c r="AJ21" s="4">
        <f>'Variazioni finanziarie'!AD14</f>
        <v>0</v>
      </c>
      <c r="AK21" s="4">
        <f>'Variazioni finanziarie'!AE14</f>
        <v>0</v>
      </c>
      <c r="AL21" s="4">
        <f>'Variazioni finanziarie'!AF14</f>
        <v>0</v>
      </c>
      <c r="AM21" s="4">
        <f>'Variazioni finanziarie'!AG14</f>
        <v>0</v>
      </c>
      <c r="AN21" s="4">
        <f>'Variazioni finanziarie'!AH14</f>
        <v>0</v>
      </c>
      <c r="AO21" s="4">
        <f>'Variazioni finanziarie'!AI14</f>
        <v>0</v>
      </c>
      <c r="AP21" s="4">
        <f>'Variazioni finanziarie'!AJ14</f>
        <v>0</v>
      </c>
      <c r="AQ21" s="4">
        <f>'Variazioni finanziarie'!AK14</f>
        <v>0</v>
      </c>
      <c r="AR21" s="4">
        <f>'Variazioni finanziarie'!AL14</f>
        <v>0</v>
      </c>
      <c r="AS21" s="4">
        <f>'Variazioni finanziarie'!AM14</f>
        <v>0</v>
      </c>
    </row>
    <row r="22" spans="3:45" x14ac:dyDescent="0.25">
      <c r="C22" s="10" t="s">
        <v>371</v>
      </c>
      <c r="D22" s="11">
        <v>300000</v>
      </c>
      <c r="H22" t="s">
        <v>356</v>
      </c>
      <c r="I22" s="4"/>
      <c r="J22" s="4">
        <f>'Modulo costi di gestione'!H82</f>
        <v>0</v>
      </c>
      <c r="K22" s="4">
        <f>'Modulo costi di gestione'!I82</f>
        <v>135273.20000000001</v>
      </c>
      <c r="L22" s="4">
        <f>'Modulo costi di gestione'!J82</f>
        <v>135273.20000000001</v>
      </c>
      <c r="M22" s="4">
        <f>'Modulo costi di gestione'!K82</f>
        <v>135273.20000000001</v>
      </c>
      <c r="N22" s="4">
        <f>'Modulo costi di gestione'!L82</f>
        <v>135273.20000000001</v>
      </c>
      <c r="O22" s="4">
        <f>'Modulo costi di gestione'!M82</f>
        <v>135273.20000000001</v>
      </c>
      <c r="P22" s="4">
        <f>'Modulo costi di gestione'!N82</f>
        <v>135273.20000000001</v>
      </c>
      <c r="Q22" s="4">
        <f>'Modulo costi di gestione'!O82</f>
        <v>135273.20000000001</v>
      </c>
      <c r="R22" s="4">
        <f>'Modulo costi di gestione'!P82</f>
        <v>135273.20000000001</v>
      </c>
      <c r="S22" s="4">
        <f>'Modulo costi di gestione'!Q82</f>
        <v>135273.20000000001</v>
      </c>
      <c r="T22" s="4">
        <f>'Modulo costi di gestione'!R82</f>
        <v>135273.20000000001</v>
      </c>
      <c r="U22" s="4">
        <f>'Modulo costi di gestione'!S82</f>
        <v>135273.20000000001</v>
      </c>
      <c r="V22" s="4">
        <f>'Modulo costi di gestione'!T82</f>
        <v>135273.20000000001</v>
      </c>
      <c r="W22" s="4">
        <f>'Modulo costi di gestione'!U82</f>
        <v>135273.20000000001</v>
      </c>
      <c r="X22" s="4">
        <f>'Modulo costi di gestione'!V82</f>
        <v>135273.20000000001</v>
      </c>
      <c r="Y22" s="4">
        <f>'Modulo costi di gestione'!W82</f>
        <v>135273.20000000001</v>
      </c>
      <c r="Z22" s="4">
        <f>'Modulo costi di gestione'!X82</f>
        <v>135273.20000000001</v>
      </c>
      <c r="AA22" s="4">
        <f>'Modulo costi di gestione'!Y82</f>
        <v>135273.20000000001</v>
      </c>
      <c r="AB22" s="4">
        <f>'Modulo costi di gestione'!Z82</f>
        <v>135273.20000000001</v>
      </c>
      <c r="AC22" s="4">
        <f>'Modulo costi di gestione'!AA82</f>
        <v>135273.20000000001</v>
      </c>
      <c r="AD22" s="4">
        <f>'Modulo costi di gestione'!AB82</f>
        <v>135273.20000000001</v>
      </c>
      <c r="AE22" s="4">
        <f>'Modulo costi di gestione'!AC82</f>
        <v>135273.20000000001</v>
      </c>
      <c r="AF22" s="4">
        <f>'Modulo costi di gestione'!AD82</f>
        <v>135273.20000000001</v>
      </c>
      <c r="AG22" s="4">
        <f>'Modulo costi di gestione'!AE82</f>
        <v>135273.20000000001</v>
      </c>
      <c r="AH22" s="4">
        <f>'Modulo costi di gestione'!AF82</f>
        <v>135273.20000000001</v>
      </c>
      <c r="AI22" s="4">
        <f>'Modulo costi di gestione'!AG82</f>
        <v>135273.20000000001</v>
      </c>
      <c r="AJ22" s="4">
        <f>'Modulo costi di gestione'!AH82</f>
        <v>135273.20000000001</v>
      </c>
      <c r="AK22" s="4">
        <f>'Modulo costi di gestione'!AI82</f>
        <v>135273.20000000001</v>
      </c>
      <c r="AL22" s="4">
        <f>'Modulo costi di gestione'!AJ82</f>
        <v>135273.20000000001</v>
      </c>
      <c r="AM22" s="4">
        <f>'Modulo costi di gestione'!AK82</f>
        <v>135273.20000000001</v>
      </c>
      <c r="AN22" s="4">
        <f>'Modulo costi di gestione'!AL82</f>
        <v>135273.20000000001</v>
      </c>
      <c r="AO22" s="4">
        <f>'Modulo costi di gestione'!AM82</f>
        <v>135273.20000000001</v>
      </c>
      <c r="AP22" s="4">
        <f>'Modulo costi di gestione'!AN82</f>
        <v>135273.20000000001</v>
      </c>
      <c r="AQ22" s="4">
        <f>'Modulo costi di gestione'!AO82</f>
        <v>135273.20000000001</v>
      </c>
      <c r="AR22" s="4">
        <f>'Modulo costi di gestione'!AP82</f>
        <v>135273.20000000001</v>
      </c>
      <c r="AS22" s="4">
        <f>'Modulo costi di gestione'!AQ82</f>
        <v>135273.20000000001</v>
      </c>
    </row>
    <row r="23" spans="3:45" x14ac:dyDescent="0.25">
      <c r="H23" t="s">
        <v>357</v>
      </c>
      <c r="I23" s="4"/>
      <c r="J23" s="4">
        <f>'Variazioni finanziarie'!D15+'Variazioni finanziarie'!D16+'Variazioni finanziarie'!D17</f>
        <v>56000</v>
      </c>
      <c r="K23" s="4">
        <f>'Variazioni finanziarie'!E15+'Variazioni finanziarie'!E16+'Variazioni finanziarie'!E17</f>
        <v>8950</v>
      </c>
      <c r="L23" s="4">
        <f>'Variazioni finanziarie'!F15+'Variazioni finanziarie'!F16+'Variazioni finanziarie'!F17</f>
        <v>8450</v>
      </c>
      <c r="M23" s="4">
        <f>'Variazioni finanziarie'!G15+'Variazioni finanziarie'!G16+'Variazioni finanziarie'!G17</f>
        <v>8450</v>
      </c>
      <c r="N23" s="4">
        <f>'Variazioni finanziarie'!H15+'Variazioni finanziarie'!H16+'Variazioni finanziarie'!H17</f>
        <v>8450</v>
      </c>
      <c r="O23" s="4">
        <f>'Variazioni finanziarie'!I15+'Variazioni finanziarie'!I16+'Variazioni finanziarie'!I17</f>
        <v>10700</v>
      </c>
      <c r="P23" s="4">
        <f>'Variazioni finanziarie'!J15+'Variazioni finanziarie'!J16+'Variazioni finanziarie'!J17</f>
        <v>8450</v>
      </c>
      <c r="Q23" s="4">
        <f>'Variazioni finanziarie'!K15+'Variazioni finanziarie'!K16+'Variazioni finanziarie'!K17</f>
        <v>8450</v>
      </c>
      <c r="R23" s="4">
        <f>'Variazioni finanziarie'!L15+'Variazioni finanziarie'!L16+'Variazioni finanziarie'!L17</f>
        <v>8450</v>
      </c>
      <c r="S23" s="4">
        <f>'Variazioni finanziarie'!M15+'Variazioni finanziarie'!M16+'Variazioni finanziarie'!M17</f>
        <v>8450</v>
      </c>
      <c r="T23" s="4">
        <f>'Variazioni finanziarie'!N15+'Variazioni finanziarie'!N16+'Variazioni finanziarie'!N17</f>
        <v>8450</v>
      </c>
      <c r="U23" s="4">
        <f>'Variazioni finanziarie'!O15+'Variazioni finanziarie'!O16+'Variazioni finanziarie'!O17</f>
        <v>8450</v>
      </c>
      <c r="V23" s="4">
        <f>'Variazioni finanziarie'!P15+'Variazioni finanziarie'!P16+'Variazioni finanziarie'!P17</f>
        <v>8540</v>
      </c>
      <c r="W23" s="4">
        <f>'Variazioni finanziarie'!Q15+'Variazioni finanziarie'!Q16+'Variazioni finanziarie'!Q17</f>
        <v>13696.199999999999</v>
      </c>
      <c r="X23" s="4">
        <f>'Variazioni finanziarie'!R15+'Variazioni finanziarie'!R16+'Variazioni finanziarie'!R17</f>
        <v>8540</v>
      </c>
      <c r="Y23" s="4">
        <f>'Variazioni finanziarie'!S15+'Variazioni finanziarie'!S16+'Variazioni finanziarie'!S17</f>
        <v>8540</v>
      </c>
      <c r="Z23" s="4">
        <f>'Variazioni finanziarie'!T15+'Variazioni finanziarie'!T16+'Variazioni finanziarie'!T17</f>
        <v>8540</v>
      </c>
      <c r="AA23" s="4">
        <f>'Variazioni finanziarie'!U15+'Variazioni finanziarie'!U16+'Variazioni finanziarie'!U17</f>
        <v>12926.728500000001</v>
      </c>
      <c r="AB23" s="4">
        <f>'Variazioni finanziarie'!V15+'Variazioni finanziarie'!V16+'Variazioni finanziarie'!V17</f>
        <v>8540</v>
      </c>
      <c r="AC23" s="4">
        <f>'Variazioni finanziarie'!W15+'Variazioni finanziarie'!W16+'Variazioni finanziarie'!W17</f>
        <v>8540</v>
      </c>
      <c r="AD23" s="4">
        <f>'Variazioni finanziarie'!X15+'Variazioni finanziarie'!X16+'Variazioni finanziarie'!X17</f>
        <v>8540</v>
      </c>
      <c r="AE23" s="4">
        <f>'Variazioni finanziarie'!Y15+'Variazioni finanziarie'!Y16+'Variazioni finanziarie'!Y17</f>
        <v>8540</v>
      </c>
      <c r="AF23" s="4">
        <f>'Variazioni finanziarie'!Z15+'Variazioni finanziarie'!Z16+'Variazioni finanziarie'!Z17</f>
        <v>8540</v>
      </c>
      <c r="AG23" s="4">
        <f>'Variazioni finanziarie'!AA15+'Variazioni finanziarie'!AA16+'Variazioni finanziarie'!AA17</f>
        <v>8540</v>
      </c>
      <c r="AH23" s="4">
        <f>'Variazioni finanziarie'!AB15+'Variazioni finanziarie'!AB16+'Variazioni finanziarie'!AB17</f>
        <v>8631.3499999999985</v>
      </c>
      <c r="AI23" s="4">
        <f>'Variazioni finanziarie'!AC15+'Variazioni finanziarie'!AC16+'Variazioni finanziarie'!AC17</f>
        <v>14527.184216168751</v>
      </c>
      <c r="AJ23" s="4">
        <f>'Variazioni finanziarie'!AD15+'Variazioni finanziarie'!AD16+'Variazioni finanziarie'!AD17</f>
        <v>8631.3499999999985</v>
      </c>
      <c r="AK23" s="4">
        <f>'Variazioni finanziarie'!AE15+'Variazioni finanziarie'!AE16+'Variazioni finanziarie'!AE17</f>
        <v>8631.3499999999985</v>
      </c>
      <c r="AL23" s="4">
        <f>'Variazioni finanziarie'!AF15+'Variazioni finanziarie'!AF16+'Variazioni finanziarie'!AF17</f>
        <v>8631.3499999999985</v>
      </c>
      <c r="AM23" s="4">
        <f>'Variazioni finanziarie'!AG15+'Variazioni finanziarie'!AG16+'Variazioni finanziarie'!AG17</f>
        <v>13176.953705992526</v>
      </c>
      <c r="AN23" s="4">
        <f>'Variazioni finanziarie'!AH15+'Variazioni finanziarie'!AH16+'Variazioni finanziarie'!AH17</f>
        <v>8631.3499999999985</v>
      </c>
      <c r="AO23" s="4">
        <f>'Variazioni finanziarie'!AI15+'Variazioni finanziarie'!AI16+'Variazioni finanziarie'!AI17</f>
        <v>8631.3499999999985</v>
      </c>
      <c r="AP23" s="4">
        <f>'Variazioni finanziarie'!AJ15+'Variazioni finanziarie'!AJ16+'Variazioni finanziarie'!AJ17</f>
        <v>8631.3499999999985</v>
      </c>
      <c r="AQ23" s="4">
        <f>'Variazioni finanziarie'!AK15+'Variazioni finanziarie'!AK16+'Variazioni finanziarie'!AK17</f>
        <v>8631.3499999999985</v>
      </c>
      <c r="AR23" s="4">
        <f>'Variazioni finanziarie'!AL15+'Variazioni finanziarie'!AL16+'Variazioni finanziarie'!AL17</f>
        <v>8631.3499999999985</v>
      </c>
      <c r="AS23" s="4">
        <f>'Variazioni finanziarie'!AM15+'Variazioni finanziarie'!AM16+'Variazioni finanziarie'!AM17</f>
        <v>8631.3499999999985</v>
      </c>
    </row>
    <row r="24" spans="3:45" x14ac:dyDescent="0.25">
      <c r="H24" t="s">
        <v>366</v>
      </c>
      <c r="I24" s="4"/>
      <c r="J24" s="4">
        <f>'Variazioni finanziarie'!D18</f>
        <v>0</v>
      </c>
      <c r="K24" s="4">
        <f>'Variazioni finanziarie'!E18</f>
        <v>4552.4960768725341</v>
      </c>
      <c r="L24" s="4">
        <f>'Variazioni finanziarie'!F18</f>
        <v>4552.4960768725341</v>
      </c>
      <c r="M24" s="4">
        <f>'Variazioni finanziarie'!G18</f>
        <v>4552.4960768725341</v>
      </c>
      <c r="N24" s="4">
        <f>'Variazioni finanziarie'!H18</f>
        <v>4552.4960768725341</v>
      </c>
      <c r="O24" s="4">
        <f>'Variazioni finanziarie'!I18</f>
        <v>4552.4960768725341</v>
      </c>
      <c r="P24" s="4">
        <f>'Variazioni finanziarie'!J18</f>
        <v>4552.4960768725341</v>
      </c>
      <c r="Q24" s="4">
        <f>'Variazioni finanziarie'!K18</f>
        <v>4552.4960768725341</v>
      </c>
      <c r="R24" s="4">
        <f>'Variazioni finanziarie'!L18</f>
        <v>4552.4960768725341</v>
      </c>
      <c r="S24" s="4">
        <f>'Variazioni finanziarie'!M18</f>
        <v>4552.4960768725341</v>
      </c>
      <c r="T24" s="4">
        <f>'Variazioni finanziarie'!N18</f>
        <v>4552.4960768725341</v>
      </c>
      <c r="U24" s="4">
        <f>'Variazioni finanziarie'!O18</f>
        <v>4552.4960768725341</v>
      </c>
      <c r="V24" s="4">
        <f>'Variazioni finanziarie'!P18</f>
        <v>4552.4960768725341</v>
      </c>
      <c r="W24" s="4">
        <f>'Variazioni finanziarie'!Q18</f>
        <v>4552.4960768725341</v>
      </c>
      <c r="X24" s="4">
        <f>'Variazioni finanziarie'!R18</f>
        <v>4552.4960768725341</v>
      </c>
      <c r="Y24" s="4">
        <f>'Variazioni finanziarie'!S18</f>
        <v>4552.4960768725341</v>
      </c>
      <c r="Z24" s="4">
        <f>'Variazioni finanziarie'!T18</f>
        <v>4552.4960768725341</v>
      </c>
      <c r="AA24" s="4">
        <f>'Variazioni finanziarie'!U18</f>
        <v>4552.4960768725341</v>
      </c>
      <c r="AB24" s="4">
        <f>'Variazioni finanziarie'!V18</f>
        <v>4552.4960768725341</v>
      </c>
      <c r="AC24" s="4">
        <f>'Variazioni finanziarie'!W18</f>
        <v>4552.4960768725341</v>
      </c>
      <c r="AD24" s="4">
        <f>'Variazioni finanziarie'!X18</f>
        <v>4552.4960768725341</v>
      </c>
      <c r="AE24" s="4">
        <f>'Variazioni finanziarie'!Y18</f>
        <v>4552.4960768725341</v>
      </c>
      <c r="AF24" s="4">
        <f>'Variazioni finanziarie'!Z18</f>
        <v>4552.4960768725341</v>
      </c>
      <c r="AG24" s="4">
        <f>'Variazioni finanziarie'!AA18</f>
        <v>4552.4960768725341</v>
      </c>
      <c r="AH24" s="4">
        <f>'Variazioni finanziarie'!AB18</f>
        <v>4552.4960768725341</v>
      </c>
      <c r="AI24" s="4">
        <f>'Variazioni finanziarie'!AC18</f>
        <v>4552.4960768725341</v>
      </c>
      <c r="AJ24" s="4">
        <f>'Variazioni finanziarie'!AD18</f>
        <v>4552.4960768725341</v>
      </c>
      <c r="AK24" s="4">
        <f>'Variazioni finanziarie'!AE18</f>
        <v>4552.4960768725341</v>
      </c>
      <c r="AL24" s="4">
        <f>'Variazioni finanziarie'!AF18</f>
        <v>4552.4960768725341</v>
      </c>
      <c r="AM24" s="4">
        <f>'Variazioni finanziarie'!AG18</f>
        <v>4552.4960768725341</v>
      </c>
      <c r="AN24" s="4">
        <f>'Variazioni finanziarie'!AH18</f>
        <v>4552.4960768725341</v>
      </c>
      <c r="AO24" s="4">
        <f>'Variazioni finanziarie'!AI18</f>
        <v>4552.4960768725341</v>
      </c>
      <c r="AP24" s="4">
        <f>'Variazioni finanziarie'!AJ18</f>
        <v>4552.4960768725341</v>
      </c>
      <c r="AQ24" s="4">
        <f>'Variazioni finanziarie'!AK18</f>
        <v>4552.4960768725341</v>
      </c>
      <c r="AR24" s="4">
        <f>'Variazioni finanziarie'!AL18</f>
        <v>4552.4960768725341</v>
      </c>
      <c r="AS24" s="4">
        <f>'Variazioni finanziarie'!AM18</f>
        <v>4552.4960768725341</v>
      </c>
    </row>
    <row r="25" spans="3:45" x14ac:dyDescent="0.25">
      <c r="H25" t="s">
        <v>358</v>
      </c>
      <c r="I25" s="4"/>
      <c r="J25" s="4">
        <f>'Variazioni finanziarie'!D20</f>
        <v>10000</v>
      </c>
      <c r="K25" s="4">
        <f>'Variazioni finanziarie'!E20</f>
        <v>0</v>
      </c>
      <c r="L25" s="4">
        <f>'Variazioni finanziarie'!F20</f>
        <v>0</v>
      </c>
      <c r="M25" s="4">
        <f>'Variazioni finanziarie'!G20</f>
        <v>0</v>
      </c>
      <c r="N25" s="4">
        <f>'Variazioni finanziarie'!H20</f>
        <v>0</v>
      </c>
      <c r="O25" s="4">
        <f>'Variazioni finanziarie'!I20</f>
        <v>0</v>
      </c>
      <c r="P25" s="4">
        <f>'Variazioni finanziarie'!J20</f>
        <v>0</v>
      </c>
      <c r="Q25" s="4">
        <f>'Variazioni finanziarie'!K20</f>
        <v>0</v>
      </c>
      <c r="R25" s="4">
        <f>'Variazioni finanziarie'!L20</f>
        <v>0</v>
      </c>
      <c r="S25" s="4">
        <f>'Variazioni finanziarie'!M20</f>
        <v>0</v>
      </c>
      <c r="T25" s="4">
        <f>'Variazioni finanziarie'!N20</f>
        <v>0</v>
      </c>
      <c r="U25" s="4">
        <f>'Variazioni finanziarie'!O20</f>
        <v>0</v>
      </c>
      <c r="V25" s="4">
        <f>'Variazioni finanziarie'!P20</f>
        <v>0</v>
      </c>
      <c r="W25" s="4">
        <f>'Variazioni finanziarie'!Q20</f>
        <v>0</v>
      </c>
      <c r="X25" s="4">
        <f>'Variazioni finanziarie'!R20</f>
        <v>2895.2000000000335</v>
      </c>
      <c r="Y25" s="4">
        <f>'Variazioni finanziarie'!S20</f>
        <v>2956.7999999999993</v>
      </c>
      <c r="Z25" s="4">
        <f>'Variazioni finanziarie'!T20</f>
        <v>2956.7999999999993</v>
      </c>
      <c r="AA25" s="4">
        <f>'Variazioni finanziarie'!U20</f>
        <v>2956.7999999999993</v>
      </c>
      <c r="AB25" s="4">
        <f>'Variazioni finanziarie'!V20</f>
        <v>2956.7999999999993</v>
      </c>
      <c r="AC25" s="4">
        <f>'Variazioni finanziarie'!W20</f>
        <v>2956.7999999999993</v>
      </c>
      <c r="AD25" s="4">
        <f>'Variazioni finanziarie'!X20</f>
        <v>2956.7999999999993</v>
      </c>
      <c r="AE25" s="4">
        <f>'Variazioni finanziarie'!Y20</f>
        <v>2956.7999999999993</v>
      </c>
      <c r="AF25" s="4">
        <f>'Variazioni finanziarie'!Z20</f>
        <v>2956.7999999999993</v>
      </c>
      <c r="AG25" s="4">
        <f>'Variazioni finanziarie'!AA20</f>
        <v>2956.7999999999993</v>
      </c>
      <c r="AH25" s="4">
        <f>'Variazioni finanziarie'!AB20</f>
        <v>2956.7999999999993</v>
      </c>
      <c r="AI25" s="4">
        <f>'Variazioni finanziarie'!AC20</f>
        <v>2956.7999999999993</v>
      </c>
      <c r="AJ25" s="4">
        <f>'Variazioni finanziarie'!AD20</f>
        <v>2956.7999999999993</v>
      </c>
      <c r="AK25" s="4">
        <f>'Variazioni finanziarie'!AE20</f>
        <v>2956.7999999999993</v>
      </c>
      <c r="AL25" s="4">
        <f>'Variazioni finanziarie'!AF20</f>
        <v>2956.7999999999993</v>
      </c>
      <c r="AM25" s="4">
        <f>'Variazioni finanziarie'!AG20</f>
        <v>2956.7999999999993</v>
      </c>
      <c r="AN25" s="4">
        <f>'Variazioni finanziarie'!AH20</f>
        <v>2956.7999999999993</v>
      </c>
      <c r="AO25" s="4">
        <f>'Variazioni finanziarie'!AI20</f>
        <v>2956.7999999999993</v>
      </c>
      <c r="AP25" s="4">
        <f>'Variazioni finanziarie'!AJ20</f>
        <v>2956.7999999999993</v>
      </c>
      <c r="AQ25" s="4">
        <f>'Variazioni finanziarie'!AK20</f>
        <v>2956.7999999999993</v>
      </c>
      <c r="AR25" s="4">
        <f>'Variazioni finanziarie'!AL20</f>
        <v>2956.7999999999993</v>
      </c>
      <c r="AS25" s="4">
        <f>'Variazioni finanziarie'!AM20</f>
        <v>2956.7999999999993</v>
      </c>
    </row>
    <row r="26" spans="3:45" x14ac:dyDescent="0.25">
      <c r="H26" t="s">
        <v>163</v>
      </c>
      <c r="I26" s="4"/>
      <c r="J26" s="4">
        <f>'Variazioni finanziarie'!D19</f>
        <v>0</v>
      </c>
      <c r="K26" s="4">
        <f>'Variazioni finanziarie'!E19</f>
        <v>0</v>
      </c>
      <c r="L26" s="4">
        <f>'Variazioni finanziarie'!F19</f>
        <v>0</v>
      </c>
      <c r="M26" s="4">
        <f>'Variazioni finanziarie'!G19</f>
        <v>0</v>
      </c>
      <c r="N26" s="4">
        <f>'Variazioni finanziarie'!H19</f>
        <v>0</v>
      </c>
      <c r="O26" s="4">
        <f>'Variazioni finanziarie'!I19</f>
        <v>0</v>
      </c>
      <c r="P26" s="4">
        <f>'Variazioni finanziarie'!J19</f>
        <v>0</v>
      </c>
      <c r="Q26" s="4">
        <f>'Variazioni finanziarie'!K19</f>
        <v>0</v>
      </c>
      <c r="R26" s="4">
        <f>'Variazioni finanziarie'!L19</f>
        <v>0</v>
      </c>
      <c r="S26" s="4">
        <f>'Variazioni finanziarie'!M19</f>
        <v>0</v>
      </c>
      <c r="T26" s="4">
        <f>'Variazioni finanziarie'!N19</f>
        <v>0</v>
      </c>
      <c r="U26" s="4">
        <f>'Variazioni finanziarie'!O19</f>
        <v>0</v>
      </c>
      <c r="V26" s="4">
        <f>'Variazioni finanziarie'!P19</f>
        <v>0</v>
      </c>
      <c r="W26" s="4">
        <f>'Variazioni finanziarie'!Q19</f>
        <v>0</v>
      </c>
      <c r="X26" s="4">
        <f>'Variazioni finanziarie'!R19</f>
        <v>0</v>
      </c>
      <c r="Y26" s="4">
        <f>'Variazioni finanziarie'!S19</f>
        <v>0</v>
      </c>
      <c r="Z26" s="4">
        <f>'Variazioni finanziarie'!T19</f>
        <v>0</v>
      </c>
      <c r="AA26" s="4">
        <f ca="1">'Variazioni finanziarie'!U19</f>
        <v>6305.8669364780553</v>
      </c>
      <c r="AB26" s="4">
        <f>'Variazioni finanziarie'!V19</f>
        <v>0</v>
      </c>
      <c r="AC26" s="4">
        <f>'Variazioni finanziarie'!W19</f>
        <v>0</v>
      </c>
      <c r="AD26" s="4">
        <f>'Variazioni finanziarie'!X19</f>
        <v>0</v>
      </c>
      <c r="AE26" s="4">
        <f>'Variazioni finanziarie'!Y19</f>
        <v>0</v>
      </c>
      <c r="AF26" s="4">
        <f ca="1">'Variazioni finanziarie'!Z19</f>
        <v>2702.5144013477379</v>
      </c>
      <c r="AG26" s="4">
        <f>'Variazioni finanziarie'!AA19</f>
        <v>0</v>
      </c>
      <c r="AH26" s="4">
        <f>'Variazioni finanziarie'!AB19</f>
        <v>0</v>
      </c>
      <c r="AI26" s="4">
        <f>'Variazioni finanziarie'!AC19</f>
        <v>0</v>
      </c>
      <c r="AJ26" s="4">
        <f>'Variazioni finanziarie'!AD19</f>
        <v>0</v>
      </c>
      <c r="AK26" s="4">
        <f>'Variazioni finanziarie'!AE19</f>
        <v>0</v>
      </c>
      <c r="AL26" s="4">
        <f>'Variazioni finanziarie'!AF19</f>
        <v>0</v>
      </c>
      <c r="AM26" s="4">
        <f ca="1">'Variazioni finanziarie'!AG19</f>
        <v>1795.494561232701</v>
      </c>
      <c r="AN26" s="4">
        <f>'Variazioni finanziarie'!AH19</f>
        <v>0</v>
      </c>
      <c r="AO26" s="4">
        <f>'Variazioni finanziarie'!AI19</f>
        <v>0</v>
      </c>
      <c r="AP26" s="4">
        <f>'Variazioni finanziarie'!AJ19</f>
        <v>0</v>
      </c>
      <c r="AQ26" s="4">
        <f>'Variazioni finanziarie'!AK19</f>
        <v>0</v>
      </c>
      <c r="AR26" s="4">
        <f ca="1">'Variazioni finanziarie'!AL19</f>
        <v>2693.2418418490515</v>
      </c>
      <c r="AS26" s="4">
        <f>'Variazioni finanziarie'!AM19</f>
        <v>0</v>
      </c>
    </row>
    <row r="27" spans="3:45" x14ac:dyDescent="0.25">
      <c r="H27" t="s">
        <v>359</v>
      </c>
      <c r="I27" s="4"/>
      <c r="J27" s="4">
        <f>'Variazioni finanziarie'!D28</f>
        <v>0</v>
      </c>
      <c r="K27" s="4">
        <f>'Variazioni finanziarie'!E28</f>
        <v>-198.95833333333334</v>
      </c>
      <c r="L27" s="4">
        <f>'Variazioni finanziarie'!F28</f>
        <v>-198.93085170919127</v>
      </c>
      <c r="M27" s="4">
        <f>'Variazioni finanziarie'!G28</f>
        <v>0</v>
      </c>
      <c r="N27" s="4">
        <f>'Variazioni finanziarie'!H28</f>
        <v>0</v>
      </c>
      <c r="O27" s="4">
        <f>'Variazioni finanziarie'!I28</f>
        <v>0</v>
      </c>
      <c r="P27" s="4">
        <f>'Variazioni finanziarie'!J28</f>
        <v>0</v>
      </c>
      <c r="Q27" s="4">
        <f>'Variazioni finanziarie'!K28</f>
        <v>-86.039106893883229</v>
      </c>
      <c r="R27" s="4">
        <f>'Variazioni finanziarie'!L28</f>
        <v>-75.704344268794372</v>
      </c>
      <c r="S27" s="4">
        <f>'Variazioni finanziarie'!M28</f>
        <v>-65.412643154643362</v>
      </c>
      <c r="T27" s="4">
        <f>'Variazioni finanziarie'!N28</f>
        <v>-55.163824128467972</v>
      </c>
      <c r="U27" s="4">
        <f>'Variazioni finanziarie'!O28</f>
        <v>-44.957708514901611</v>
      </c>
      <c r="V27" s="4">
        <f>'Variazioni finanziarie'!P28</f>
        <v>-34.794118383058475</v>
      </c>
      <c r="W27" s="4">
        <f>'Variazioni finanziarie'!Q28</f>
        <v>-25.047876543431389</v>
      </c>
      <c r="X27" s="4">
        <f>'Variazioni finanziarie'!R28</f>
        <v>-36.826410711469485</v>
      </c>
      <c r="Y27" s="4">
        <f>'Variazioni finanziarie'!S28</f>
        <v>-39.135034320474126</v>
      </c>
      <c r="Z27" s="4">
        <f>'Variazioni finanziarie'!T28</f>
        <v>-41.690705331107772</v>
      </c>
      <c r="AA27" s="4">
        <f>'Variazioni finanziarie'!U28</f>
        <v>-44.235727712530455</v>
      </c>
      <c r="AB27" s="4">
        <f ca="1">'Variazioni finanziarie'!V28</f>
        <v>-91.322626819355719</v>
      </c>
      <c r="AC27" s="4">
        <f ca="1">'Variazioni finanziarie'!W28</f>
        <v>-93.660849527910614</v>
      </c>
      <c r="AD27" s="4">
        <f ca="1">'Variazioni finanziarie'!X28</f>
        <v>-95.989329641846538</v>
      </c>
      <c r="AE27" s="4">
        <f ca="1">'Variazioni finanziarie'!Y28</f>
        <v>-98.308107755307731</v>
      </c>
      <c r="AF27" s="4">
        <f ca="1">'Variazioni finanziarie'!Z28</f>
        <v>-100.61722429329615</v>
      </c>
      <c r="AG27" s="4">
        <f ca="1">'Variazioni finanziarie'!AA28</f>
        <v>-114.17719618465854</v>
      </c>
      <c r="AH27" s="4">
        <f ca="1">'Variazioni finanziarie'!AB28</f>
        <v>-116.42019152085801</v>
      </c>
      <c r="AI27" s="4">
        <f ca="1">'Variazioni finanziarie'!AC28</f>
        <v>-119.03446604315674</v>
      </c>
      <c r="AJ27" s="4">
        <f ca="1">'Variazioni finanziarie'!AD28</f>
        <v>-146.20382365564899</v>
      </c>
      <c r="AK27" s="4">
        <f ca="1">'Variazioni finanziarie'!AE28</f>
        <v>-148.69399971071945</v>
      </c>
      <c r="AL27" s="4">
        <f ca="1">'Variazioni finanziarie'!AF28</f>
        <v>-151.17380003222704</v>
      </c>
      <c r="AM27" s="4">
        <f ca="1">'Variazioni finanziarie'!AG28</f>
        <v>-153.64326785239501</v>
      </c>
      <c r="AN27" s="4">
        <f ca="1">'Variazioni finanziarie'!AH28</f>
        <v>-182.52368900341742</v>
      </c>
      <c r="AO27" s="4">
        <f ca="1">'Variazioni finanziarie'!AI28</f>
        <v>-184.86253228620544</v>
      </c>
      <c r="AP27" s="4">
        <f ca="1">'Variazioni finanziarie'!AJ28</f>
        <v>-187.19163038864852</v>
      </c>
      <c r="AQ27" s="4">
        <f ca="1">'Variazioni finanziarie'!AK28</f>
        <v>-189.51102391566482</v>
      </c>
      <c r="AR27" s="4">
        <f ca="1">'Variazioni finanziarie'!AL28</f>
        <v>-191.82075330298517</v>
      </c>
      <c r="AS27" s="4">
        <f ca="1">'Variazioni finanziarie'!AM28</f>
        <v>-205.34269982556279</v>
      </c>
    </row>
    <row r="28" spans="3:45" x14ac:dyDescent="0.25">
      <c r="H28" t="s">
        <v>360</v>
      </c>
      <c r="I28" s="4"/>
      <c r="J28" s="4">
        <f>'Variazioni finanziarie'!D27</f>
        <v>0</v>
      </c>
      <c r="K28" s="4">
        <f>'Variazioni finanziarie'!E27</f>
        <v>0</v>
      </c>
      <c r="L28" s="4">
        <f>'Variazioni finanziarie'!F27</f>
        <v>0</v>
      </c>
      <c r="M28" s="4">
        <f>'Variazioni finanziarie'!G27</f>
        <v>0</v>
      </c>
      <c r="N28" s="4">
        <f>'Variazioni finanziarie'!H27</f>
        <v>0</v>
      </c>
      <c r="O28" s="4">
        <f>'Variazioni finanziarie'!I27</f>
        <v>0</v>
      </c>
      <c r="P28" s="4">
        <f>'Variazioni finanziarie'!J27</f>
        <v>0</v>
      </c>
      <c r="Q28" s="4">
        <f>'Variazioni finanziarie'!K27</f>
        <v>0</v>
      </c>
      <c r="R28" s="4">
        <f>'Variazioni finanziarie'!L27</f>
        <v>0</v>
      </c>
      <c r="S28" s="4">
        <f>'Variazioni finanziarie'!M27</f>
        <v>0</v>
      </c>
      <c r="T28" s="4">
        <f>'Variazioni finanziarie'!N27</f>
        <v>0</v>
      </c>
      <c r="U28" s="4">
        <f>'Variazioni finanziarie'!O27</f>
        <v>0</v>
      </c>
      <c r="V28" s="4">
        <f>'Variazioni finanziarie'!P27</f>
        <v>0</v>
      </c>
      <c r="W28" s="4">
        <f>'Variazioni finanziarie'!Q27</f>
        <v>0</v>
      </c>
      <c r="X28" s="4">
        <f>'Variazioni finanziarie'!R27</f>
        <v>0</v>
      </c>
      <c r="Y28" s="4">
        <f>'Variazioni finanziarie'!S27</f>
        <v>0</v>
      </c>
      <c r="Z28" s="4">
        <f>'Variazioni finanziarie'!T27</f>
        <v>0</v>
      </c>
      <c r="AA28" s="4">
        <f>'Variazioni finanziarie'!U27</f>
        <v>0</v>
      </c>
      <c r="AB28" s="4">
        <f>'Variazioni finanziarie'!V27</f>
        <v>0</v>
      </c>
      <c r="AC28" s="4">
        <f>'Variazioni finanziarie'!W27</f>
        <v>0</v>
      </c>
      <c r="AD28" s="4">
        <f>'Variazioni finanziarie'!X27</f>
        <v>0</v>
      </c>
      <c r="AE28" s="4">
        <f>'Variazioni finanziarie'!Y27</f>
        <v>0</v>
      </c>
      <c r="AF28" s="4">
        <f>'Variazioni finanziarie'!Z27</f>
        <v>0</v>
      </c>
      <c r="AG28" s="4">
        <f>'Variazioni finanziarie'!AA27</f>
        <v>0</v>
      </c>
      <c r="AH28" s="4">
        <f>'Variazioni finanziarie'!AB27</f>
        <v>0</v>
      </c>
      <c r="AI28" s="4">
        <f>'Variazioni finanziarie'!AC27</f>
        <v>0</v>
      </c>
      <c r="AJ28" s="4">
        <f>'Variazioni finanziarie'!AD27</f>
        <v>0</v>
      </c>
      <c r="AK28" s="4">
        <f>'Variazioni finanziarie'!AE27</f>
        <v>0</v>
      </c>
      <c r="AL28" s="4">
        <f>'Variazioni finanziarie'!AF27</f>
        <v>0</v>
      </c>
      <c r="AM28" s="4">
        <f>'Variazioni finanziarie'!AG27</f>
        <v>0</v>
      </c>
      <c r="AN28" s="4">
        <f>'Variazioni finanziarie'!AH27</f>
        <v>0</v>
      </c>
      <c r="AO28" s="4">
        <f>'Variazioni finanziarie'!AI27</f>
        <v>0</v>
      </c>
      <c r="AP28" s="4">
        <f>'Variazioni finanziarie'!AJ27</f>
        <v>0</v>
      </c>
      <c r="AQ28" s="4">
        <f>'Variazioni finanziarie'!AK27</f>
        <v>0</v>
      </c>
      <c r="AR28" s="4">
        <f>'Variazioni finanziarie'!AL27</f>
        <v>0</v>
      </c>
      <c r="AS28" s="4">
        <f>'Variazioni finanziarie'!AM27</f>
        <v>0</v>
      </c>
    </row>
    <row r="29" spans="3:45" x14ac:dyDescent="0.25">
      <c r="H29" s="2" t="s">
        <v>361</v>
      </c>
      <c r="I29" s="4"/>
      <c r="J29" s="5">
        <f>J20+J21+J22+J23+J24+J25+J26+J27+J28</f>
        <v>172750</v>
      </c>
      <c r="K29" s="5">
        <f t="shared" ref="K29:AS29" si="6">K20+K21+K22+K23+K24+K25+K26+K27+K28</f>
        <v>255326.73774353921</v>
      </c>
      <c r="L29" s="5">
        <f t="shared" si="6"/>
        <v>148076.76522516337</v>
      </c>
      <c r="M29" s="5">
        <f t="shared" si="6"/>
        <v>150715.69607687255</v>
      </c>
      <c r="N29" s="5">
        <f t="shared" si="6"/>
        <v>174505.69607687255</v>
      </c>
      <c r="O29" s="5">
        <f t="shared" si="6"/>
        <v>176755.69607687255</v>
      </c>
      <c r="P29" s="5">
        <f t="shared" si="6"/>
        <v>174505.69607687255</v>
      </c>
      <c r="Q29" s="5">
        <f t="shared" si="6"/>
        <v>174419.65696997868</v>
      </c>
      <c r="R29" s="5">
        <f t="shared" si="6"/>
        <v>174429.99173260375</v>
      </c>
      <c r="S29" s="5">
        <f t="shared" si="6"/>
        <v>174440.28343371791</v>
      </c>
      <c r="T29" s="5">
        <f t="shared" si="6"/>
        <v>174450.53225274407</v>
      </c>
      <c r="U29" s="5">
        <f t="shared" si="6"/>
        <v>174460.73836835765</v>
      </c>
      <c r="V29" s="5">
        <f t="shared" si="6"/>
        <v>174560.9019584895</v>
      </c>
      <c r="W29" s="5">
        <f t="shared" si="6"/>
        <v>179726.84820032914</v>
      </c>
      <c r="X29" s="5">
        <f t="shared" si="6"/>
        <v>177454.06966616111</v>
      </c>
      <c r="Y29" s="5">
        <f t="shared" si="6"/>
        <v>177513.36104255207</v>
      </c>
      <c r="Z29" s="5">
        <f t="shared" si="6"/>
        <v>177510.80537154144</v>
      </c>
      <c r="AA29" s="5">
        <f t="shared" ca="1" si="6"/>
        <v>188200.85578563806</v>
      </c>
      <c r="AB29" s="5">
        <f t="shared" ca="1" si="6"/>
        <v>177461.17345005317</v>
      </c>
      <c r="AC29" s="5">
        <f t="shared" ca="1" si="6"/>
        <v>177458.83522734462</v>
      </c>
      <c r="AD29" s="5">
        <f t="shared" ca="1" si="6"/>
        <v>177456.50674723068</v>
      </c>
      <c r="AE29" s="5">
        <f t="shared" ca="1" si="6"/>
        <v>177454.18796911722</v>
      </c>
      <c r="AF29" s="5">
        <f t="shared" ca="1" si="6"/>
        <v>180154.39325392697</v>
      </c>
      <c r="AG29" s="5">
        <f t="shared" ca="1" si="6"/>
        <v>177438.31888068788</v>
      </c>
      <c r="AH29" s="5">
        <f t="shared" ca="1" si="6"/>
        <v>177527.42588535169</v>
      </c>
      <c r="AI29" s="5">
        <f t="shared" ca="1" si="6"/>
        <v>183420.64582699814</v>
      </c>
      <c r="AJ29" s="5">
        <f t="shared" ca="1" si="6"/>
        <v>177497.64225321691</v>
      </c>
      <c r="AK29" s="5">
        <f t="shared" ca="1" si="6"/>
        <v>177495.15207716182</v>
      </c>
      <c r="AL29" s="5">
        <f t="shared" ca="1" si="6"/>
        <v>177492.67227684031</v>
      </c>
      <c r="AM29" s="5">
        <f t="shared" ca="1" si="6"/>
        <v>183831.30107624538</v>
      </c>
      <c r="AN29" s="5">
        <f t="shared" ca="1" si="6"/>
        <v>177461.32238786912</v>
      </c>
      <c r="AO29" s="5">
        <f t="shared" ca="1" si="6"/>
        <v>177458.98354458634</v>
      </c>
      <c r="AP29" s="5">
        <f t="shared" ca="1" si="6"/>
        <v>177456.65444648391</v>
      </c>
      <c r="AQ29" s="5">
        <f t="shared" ca="1" si="6"/>
        <v>177454.33505295689</v>
      </c>
      <c r="AR29" s="5">
        <f t="shared" ca="1" si="6"/>
        <v>180145.26716541863</v>
      </c>
      <c r="AS29" s="5">
        <f t="shared" ca="1" si="6"/>
        <v>177438.50337704699</v>
      </c>
    </row>
    <row r="30" spans="3:45" x14ac:dyDescent="0.25">
      <c r="H30" t="s">
        <v>362</v>
      </c>
      <c r="I30" s="4"/>
      <c r="J30" s="4">
        <f>J19-J29</f>
        <v>277250</v>
      </c>
      <c r="K30" s="4">
        <f t="shared" ref="K30:AS30" si="7">K19-K29</f>
        <v>41673.262256460788</v>
      </c>
      <c r="L30" s="4">
        <f t="shared" si="7"/>
        <v>203823.23477483663</v>
      </c>
      <c r="M30" s="4">
        <f t="shared" si="7"/>
        <v>26374.992529290728</v>
      </c>
      <c r="N30" s="4">
        <f t="shared" si="7"/>
        <v>2559.5064057284326</v>
      </c>
      <c r="O30" s="4">
        <f t="shared" si="7"/>
        <v>244.32780529352021</v>
      </c>
      <c r="P30" s="4">
        <f t="shared" si="7"/>
        <v>2425.2905738578993</v>
      </c>
      <c r="Q30" s="4">
        <f t="shared" si="7"/>
        <v>2480.3430300213222</v>
      </c>
      <c r="R30" s="4">
        <f t="shared" si="7"/>
        <v>2470.0082673962461</v>
      </c>
      <c r="S30" s="4">
        <f t="shared" si="7"/>
        <v>2459.7165662820917</v>
      </c>
      <c r="T30" s="4">
        <f t="shared" si="7"/>
        <v>2449.467747255927</v>
      </c>
      <c r="U30" s="4">
        <f t="shared" si="7"/>
        <v>2439.2616316423519</v>
      </c>
      <c r="V30" s="4">
        <f t="shared" si="7"/>
        <v>2339.0980415105005</v>
      </c>
      <c r="W30" s="4">
        <f t="shared" si="7"/>
        <v>-2826.8482003291429</v>
      </c>
      <c r="X30" s="4">
        <f t="shared" si="7"/>
        <v>-554.06966616111458</v>
      </c>
      <c r="Y30" s="4">
        <f t="shared" si="7"/>
        <v>-613.36104255207465</v>
      </c>
      <c r="Z30" s="4">
        <f t="shared" si="7"/>
        <v>-610.80537154144258</v>
      </c>
      <c r="AA30" s="4">
        <f t="shared" ca="1" si="7"/>
        <v>-11300.855785638065</v>
      </c>
      <c r="AB30" s="4">
        <f t="shared" ca="1" si="7"/>
        <v>-561.17345005317475</v>
      </c>
      <c r="AC30" s="4">
        <f t="shared" ca="1" si="7"/>
        <v>-558.83522734462167</v>
      </c>
      <c r="AD30" s="4">
        <f t="shared" ca="1" si="7"/>
        <v>-556.50674723068369</v>
      </c>
      <c r="AE30" s="4">
        <f t="shared" ca="1" si="7"/>
        <v>-554.18796911722166</v>
      </c>
      <c r="AF30" s="4">
        <f t="shared" ca="1" si="7"/>
        <v>-3254.3932539269736</v>
      </c>
      <c r="AG30" s="4">
        <f t="shared" ca="1" si="7"/>
        <v>-538.31888068787521</v>
      </c>
      <c r="AH30" s="4">
        <f t="shared" ca="1" si="7"/>
        <v>-627.42588535169489</v>
      </c>
      <c r="AI30" s="4">
        <f t="shared" ca="1" si="7"/>
        <v>-6520.6458269981376</v>
      </c>
      <c r="AJ30" s="4">
        <f t="shared" ca="1" si="7"/>
        <v>-597.64225321690901</v>
      </c>
      <c r="AK30" s="4">
        <f t="shared" ca="1" si="7"/>
        <v>-595.1520771618234</v>
      </c>
      <c r="AL30" s="4">
        <f t="shared" ca="1" si="7"/>
        <v>-592.67227684031241</v>
      </c>
      <c r="AM30" s="4">
        <f t="shared" ca="1" si="7"/>
        <v>-6931.3010762453778</v>
      </c>
      <c r="AN30" s="4">
        <f t="shared" ca="1" si="7"/>
        <v>-561.32238786912058</v>
      </c>
      <c r="AO30" s="4">
        <f t="shared" ca="1" si="7"/>
        <v>-558.98354458634276</v>
      </c>
      <c r="AP30" s="4">
        <f t="shared" ca="1" si="7"/>
        <v>-556.65444648390985</v>
      </c>
      <c r="AQ30" s="4">
        <f t="shared" ca="1" si="7"/>
        <v>-554.33505295688519</v>
      </c>
      <c r="AR30" s="4">
        <f t="shared" ca="1" si="7"/>
        <v>-3245.267165418627</v>
      </c>
      <c r="AS30" s="4">
        <f t="shared" ca="1" si="7"/>
        <v>-538.50337704698904</v>
      </c>
    </row>
    <row r="31" spans="3:45" x14ac:dyDescent="0.25">
      <c r="H31" t="s">
        <v>363</v>
      </c>
      <c r="I31" s="4">
        <f>'Variazioni finanziarie'!C35</f>
        <v>-325000</v>
      </c>
      <c r="J31" s="4">
        <f>I31+J30</f>
        <v>-47750</v>
      </c>
      <c r="K31" s="4">
        <f t="shared" ref="K31:AS31" si="8">J31+K30</f>
        <v>-6076.7377435392118</v>
      </c>
      <c r="L31" s="4">
        <f t="shared" si="8"/>
        <v>197746.49703129742</v>
      </c>
      <c r="M31" s="4">
        <f t="shared" si="8"/>
        <v>224121.48956058815</v>
      </c>
      <c r="N31" s="4">
        <f t="shared" si="8"/>
        <v>226680.99596631658</v>
      </c>
      <c r="O31" s="4">
        <f t="shared" si="8"/>
        <v>226925.3237716101</v>
      </c>
      <c r="P31" s="4">
        <f t="shared" si="8"/>
        <v>229350.614345468</v>
      </c>
      <c r="Q31" s="4">
        <f t="shared" si="8"/>
        <v>231830.95737548932</v>
      </c>
      <c r="R31" s="4">
        <f t="shared" si="8"/>
        <v>234300.96564288557</v>
      </c>
      <c r="S31" s="4">
        <f t="shared" si="8"/>
        <v>236760.68220916766</v>
      </c>
      <c r="T31" s="4">
        <f t="shared" si="8"/>
        <v>239210.14995642359</v>
      </c>
      <c r="U31" s="4">
        <f t="shared" si="8"/>
        <v>241649.41158806594</v>
      </c>
      <c r="V31" s="4">
        <f t="shared" si="8"/>
        <v>243988.50962957644</v>
      </c>
      <c r="W31" s="4">
        <f t="shared" si="8"/>
        <v>241161.6614292473</v>
      </c>
      <c r="X31" s="4">
        <f t="shared" si="8"/>
        <v>240607.59176308618</v>
      </c>
      <c r="Y31" s="4">
        <f t="shared" si="8"/>
        <v>239994.23072053411</v>
      </c>
      <c r="Z31" s="4">
        <f t="shared" si="8"/>
        <v>239383.42534899266</v>
      </c>
      <c r="AA31" s="4">
        <f t="shared" ca="1" si="8"/>
        <v>228082.5695633546</v>
      </c>
      <c r="AB31" s="4">
        <f t="shared" ca="1" si="8"/>
        <v>227521.39611330142</v>
      </c>
      <c r="AC31" s="4">
        <f t="shared" ca="1" si="8"/>
        <v>226962.5608859568</v>
      </c>
      <c r="AD31" s="4">
        <f t="shared" ca="1" si="8"/>
        <v>226406.05413872612</v>
      </c>
      <c r="AE31" s="4">
        <f t="shared" ca="1" si="8"/>
        <v>225851.8661696089</v>
      </c>
      <c r="AF31" s="4">
        <f t="shared" ca="1" si="8"/>
        <v>222597.47291568192</v>
      </c>
      <c r="AG31" s="4">
        <f t="shared" ca="1" si="8"/>
        <v>222059.15403499405</v>
      </c>
      <c r="AH31" s="4">
        <f t="shared" ca="1" si="8"/>
        <v>221431.72814964235</v>
      </c>
      <c r="AI31" s="4">
        <f t="shared" ca="1" si="8"/>
        <v>214911.08232264422</v>
      </c>
      <c r="AJ31" s="4">
        <f t="shared" ca="1" si="8"/>
        <v>214313.44006942731</v>
      </c>
      <c r="AK31" s="4">
        <f t="shared" ca="1" si="8"/>
        <v>213718.28799226548</v>
      </c>
      <c r="AL31" s="4">
        <f t="shared" ca="1" si="8"/>
        <v>213125.61571542517</v>
      </c>
      <c r="AM31" s="4">
        <f t="shared" ca="1" si="8"/>
        <v>206194.31463917979</v>
      </c>
      <c r="AN31" s="4">
        <f t="shared" ca="1" si="8"/>
        <v>205632.99225131067</v>
      </c>
      <c r="AO31" s="4">
        <f t="shared" ca="1" si="8"/>
        <v>205074.00870672433</v>
      </c>
      <c r="AP31" s="4">
        <f t="shared" ca="1" si="8"/>
        <v>204517.35426024042</v>
      </c>
      <c r="AQ31" s="4">
        <f t="shared" ca="1" si="8"/>
        <v>203963.01920728353</v>
      </c>
      <c r="AR31" s="4">
        <f t="shared" ca="1" si="8"/>
        <v>200717.75204186491</v>
      </c>
      <c r="AS31" s="4">
        <f t="shared" ca="1" si="8"/>
        <v>200179.24866481792</v>
      </c>
    </row>
    <row r="32" spans="3:45" x14ac:dyDescent="0.25"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8:45" x14ac:dyDescent="0.25">
      <c r="H33" t="s">
        <v>364</v>
      </c>
      <c r="I33" s="4"/>
      <c r="J33" s="4">
        <v>50000</v>
      </c>
      <c r="K33" s="4">
        <v>50000</v>
      </c>
      <c r="L33" s="4">
        <v>50000</v>
      </c>
      <c r="M33" s="4">
        <v>50000</v>
      </c>
      <c r="N33" s="4">
        <v>50000</v>
      </c>
      <c r="O33" s="4">
        <v>50000</v>
      </c>
      <c r="P33" s="4">
        <v>50000</v>
      </c>
      <c r="Q33" s="4">
        <v>50000</v>
      </c>
      <c r="R33" s="4">
        <v>50000</v>
      </c>
      <c r="S33" s="4">
        <v>50000</v>
      </c>
      <c r="T33" s="4">
        <v>50000</v>
      </c>
      <c r="U33" s="4">
        <v>50000</v>
      </c>
      <c r="V33" s="4">
        <v>50000</v>
      </c>
      <c r="W33" s="4">
        <v>50000</v>
      </c>
      <c r="X33" s="4">
        <v>50000</v>
      </c>
      <c r="Y33" s="4">
        <v>50000</v>
      </c>
      <c r="Z33" s="4">
        <v>50000</v>
      </c>
      <c r="AA33" s="4">
        <v>50000</v>
      </c>
      <c r="AB33" s="4">
        <v>50000</v>
      </c>
      <c r="AC33" s="4">
        <v>50000</v>
      </c>
      <c r="AD33" s="4">
        <v>50000</v>
      </c>
      <c r="AE33" s="4">
        <v>50000</v>
      </c>
      <c r="AF33" s="4">
        <v>50000</v>
      </c>
      <c r="AG33" s="4">
        <v>50000</v>
      </c>
      <c r="AH33" s="4">
        <v>50000</v>
      </c>
      <c r="AI33" s="4">
        <v>50000</v>
      </c>
      <c r="AJ33" s="4">
        <v>50000</v>
      </c>
      <c r="AK33" s="4">
        <v>50000</v>
      </c>
      <c r="AL33" s="4">
        <v>50000</v>
      </c>
      <c r="AM33" s="4">
        <v>50000</v>
      </c>
      <c r="AN33" s="4">
        <v>50000</v>
      </c>
      <c r="AO33" s="4">
        <v>50000</v>
      </c>
      <c r="AP33" s="4">
        <v>50000</v>
      </c>
      <c r="AQ33" s="4">
        <v>50000</v>
      </c>
      <c r="AR33" s="4">
        <v>50000</v>
      </c>
      <c r="AS33" s="4">
        <v>50000</v>
      </c>
    </row>
    <row r="34" spans="8:45" x14ac:dyDescent="0.25">
      <c r="H34" t="s">
        <v>365</v>
      </c>
      <c r="I34" s="4"/>
      <c r="J34" s="4">
        <f>IF(J33&gt;-J31,0,J31+J33)</f>
        <v>0</v>
      </c>
      <c r="K34" s="4">
        <f t="shared" ref="K34:AS34" si="9">IF(K33&gt;-K31,0,K31+K33)</f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4">
        <f t="shared" si="9"/>
        <v>0</v>
      </c>
      <c r="P34" s="4">
        <f t="shared" si="9"/>
        <v>0</v>
      </c>
      <c r="Q34" s="4">
        <f t="shared" si="9"/>
        <v>0</v>
      </c>
      <c r="R34" s="4">
        <f t="shared" si="9"/>
        <v>0</v>
      </c>
      <c r="S34" s="4">
        <f t="shared" si="9"/>
        <v>0</v>
      </c>
      <c r="T34" s="4">
        <f t="shared" si="9"/>
        <v>0</v>
      </c>
      <c r="U34" s="4">
        <f t="shared" si="9"/>
        <v>0</v>
      </c>
      <c r="V34" s="4">
        <f t="shared" si="9"/>
        <v>0</v>
      </c>
      <c r="W34" s="4">
        <f t="shared" si="9"/>
        <v>0</v>
      </c>
      <c r="X34" s="4">
        <f t="shared" si="9"/>
        <v>0</v>
      </c>
      <c r="Y34" s="4">
        <f t="shared" si="9"/>
        <v>0</v>
      </c>
      <c r="Z34" s="4">
        <f t="shared" si="9"/>
        <v>0</v>
      </c>
      <c r="AA34" s="4">
        <f t="shared" ca="1" si="9"/>
        <v>0</v>
      </c>
      <c r="AB34" s="4">
        <f t="shared" ca="1" si="9"/>
        <v>0</v>
      </c>
      <c r="AC34" s="4">
        <f t="shared" ca="1" si="9"/>
        <v>0</v>
      </c>
      <c r="AD34" s="4">
        <f t="shared" ca="1" si="9"/>
        <v>0</v>
      </c>
      <c r="AE34" s="4">
        <f t="shared" ca="1" si="9"/>
        <v>0</v>
      </c>
      <c r="AF34" s="4">
        <f t="shared" ca="1" si="9"/>
        <v>0</v>
      </c>
      <c r="AG34" s="4">
        <f t="shared" ca="1" si="9"/>
        <v>0</v>
      </c>
      <c r="AH34" s="4">
        <f t="shared" ca="1" si="9"/>
        <v>0</v>
      </c>
      <c r="AI34" s="4">
        <f t="shared" ca="1" si="9"/>
        <v>0</v>
      </c>
      <c r="AJ34" s="4">
        <f t="shared" ca="1" si="9"/>
        <v>0</v>
      </c>
      <c r="AK34" s="4">
        <f t="shared" ca="1" si="9"/>
        <v>0</v>
      </c>
      <c r="AL34" s="4">
        <f t="shared" ca="1" si="9"/>
        <v>0</v>
      </c>
      <c r="AM34" s="4">
        <f t="shared" ca="1" si="9"/>
        <v>0</v>
      </c>
      <c r="AN34" s="4">
        <f t="shared" ca="1" si="9"/>
        <v>0</v>
      </c>
      <c r="AO34" s="4">
        <f t="shared" ca="1" si="9"/>
        <v>0</v>
      </c>
      <c r="AP34" s="4">
        <f t="shared" ca="1" si="9"/>
        <v>0</v>
      </c>
      <c r="AQ34" s="4">
        <f t="shared" ca="1" si="9"/>
        <v>0</v>
      </c>
      <c r="AR34" s="4">
        <f t="shared" ca="1" si="9"/>
        <v>0</v>
      </c>
      <c r="AS34" s="4">
        <f t="shared" ca="1" si="9"/>
        <v>0</v>
      </c>
    </row>
  </sheetData>
  <dataValidations count="1">
    <dataValidation type="list" allowBlank="1" showInputMessage="1" showErrorMessage="1" sqref="D3:D7 E10:E14">
      <formula1>dilazione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15"/>
  <sheetViews>
    <sheetView topLeftCell="W1" zoomScaleNormal="100" workbookViewId="0">
      <selection activeCell="C4" sqref="C4"/>
    </sheetView>
  </sheetViews>
  <sheetFormatPr defaultRowHeight="15" x14ac:dyDescent="0.25"/>
  <cols>
    <col min="2" max="2" width="23.7109375" bestFit="1" customWidth="1"/>
    <col min="3" max="3" width="14.140625" bestFit="1" customWidth="1"/>
    <col min="4" max="4" width="14.85546875" bestFit="1" customWidth="1"/>
    <col min="5" max="5" width="16.140625" bestFit="1" customWidth="1"/>
    <col min="6" max="6" width="14.85546875" bestFit="1" customWidth="1"/>
    <col min="7" max="7" width="14.42578125" bestFit="1" customWidth="1"/>
    <col min="8" max="8" width="14.85546875" bestFit="1" customWidth="1"/>
    <col min="9" max="10" width="14.42578125" bestFit="1" customWidth="1"/>
    <col min="11" max="11" width="14.85546875" bestFit="1" customWidth="1"/>
    <col min="12" max="15" width="14" bestFit="1" customWidth="1"/>
    <col min="16" max="16" width="14.85546875" bestFit="1" customWidth="1"/>
    <col min="17" max="39" width="10.7109375" bestFit="1" customWidth="1"/>
  </cols>
  <sheetData>
    <row r="3" spans="2:39" s="2" customFormat="1" x14ac:dyDescent="0.25">
      <c r="C3" s="15">
        <v>43131</v>
      </c>
      <c r="D3" s="15">
        <f>EOMONTH(C3,1)</f>
        <v>43159</v>
      </c>
      <c r="E3" s="15">
        <f t="shared" ref="E3:Z3" si="0">EOMONTH(D3,1)</f>
        <v>43190</v>
      </c>
      <c r="F3" s="15">
        <f t="shared" si="0"/>
        <v>43220</v>
      </c>
      <c r="G3" s="15">
        <f t="shared" si="0"/>
        <v>43251</v>
      </c>
      <c r="H3" s="15">
        <f t="shared" si="0"/>
        <v>43281</v>
      </c>
      <c r="I3" s="15">
        <f t="shared" si="0"/>
        <v>43312</v>
      </c>
      <c r="J3" s="15">
        <f t="shared" si="0"/>
        <v>43343</v>
      </c>
      <c r="K3" s="15">
        <f t="shared" si="0"/>
        <v>43373</v>
      </c>
      <c r="L3" s="15">
        <f t="shared" si="0"/>
        <v>43404</v>
      </c>
      <c r="M3" s="15">
        <f t="shared" si="0"/>
        <v>43434</v>
      </c>
      <c r="N3" s="15">
        <f t="shared" si="0"/>
        <v>43465</v>
      </c>
      <c r="O3" s="15">
        <f t="shared" si="0"/>
        <v>43496</v>
      </c>
      <c r="P3" s="15">
        <f t="shared" si="0"/>
        <v>43524</v>
      </c>
      <c r="Q3" s="15">
        <f t="shared" si="0"/>
        <v>43555</v>
      </c>
      <c r="R3" s="15">
        <f t="shared" si="0"/>
        <v>43585</v>
      </c>
      <c r="S3" s="15">
        <f t="shared" si="0"/>
        <v>43616</v>
      </c>
      <c r="T3" s="15">
        <f t="shared" si="0"/>
        <v>43646</v>
      </c>
      <c r="U3" s="15">
        <f t="shared" si="0"/>
        <v>43677</v>
      </c>
      <c r="V3" s="15">
        <f t="shared" si="0"/>
        <v>43708</v>
      </c>
      <c r="W3" s="15">
        <f t="shared" si="0"/>
        <v>43738</v>
      </c>
      <c r="X3" s="15">
        <f t="shared" si="0"/>
        <v>43769</v>
      </c>
      <c r="Y3" s="15">
        <f t="shared" si="0"/>
        <v>43799</v>
      </c>
      <c r="Z3" s="15">
        <f t="shared" si="0"/>
        <v>43830</v>
      </c>
      <c r="AA3" s="15">
        <f t="shared" ref="AA3" si="1">EOMONTH(Z3,1)</f>
        <v>43861</v>
      </c>
      <c r="AB3" s="15">
        <f t="shared" ref="AB3" si="2">EOMONTH(AA3,1)</f>
        <v>43890</v>
      </c>
      <c r="AC3" s="15">
        <f t="shared" ref="AC3" si="3">EOMONTH(AB3,1)</f>
        <v>43921</v>
      </c>
      <c r="AD3" s="15">
        <f t="shared" ref="AD3" si="4">EOMONTH(AC3,1)</f>
        <v>43951</v>
      </c>
      <c r="AE3" s="15">
        <f t="shared" ref="AE3" si="5">EOMONTH(AD3,1)</f>
        <v>43982</v>
      </c>
      <c r="AF3" s="15">
        <f t="shared" ref="AF3" si="6">EOMONTH(AE3,1)</f>
        <v>44012</v>
      </c>
      <c r="AG3" s="15">
        <f t="shared" ref="AG3" si="7">EOMONTH(AF3,1)</f>
        <v>44043</v>
      </c>
      <c r="AH3" s="15">
        <f t="shared" ref="AH3" si="8">EOMONTH(AG3,1)</f>
        <v>44074</v>
      </c>
      <c r="AI3" s="15">
        <f t="shared" ref="AI3" si="9">EOMONTH(AH3,1)</f>
        <v>44104</v>
      </c>
      <c r="AJ3" s="15">
        <f t="shared" ref="AJ3" si="10">EOMONTH(AI3,1)</f>
        <v>44135</v>
      </c>
      <c r="AK3" s="15">
        <f t="shared" ref="AK3" si="11">EOMONTH(AJ3,1)</f>
        <v>44165</v>
      </c>
      <c r="AL3" s="15">
        <f t="shared" ref="AL3" si="12">EOMONTH(AK3,1)</f>
        <v>44196</v>
      </c>
      <c r="AM3" s="31"/>
    </row>
    <row r="4" spans="2:39" x14ac:dyDescent="0.25">
      <c r="B4" s="14" t="s">
        <v>138</v>
      </c>
      <c r="C4" s="11">
        <f>Cruscotto!D22</f>
        <v>300000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32"/>
    </row>
    <row r="7" spans="2:39" x14ac:dyDescent="0.25">
      <c r="C7" s="14">
        <v>2018</v>
      </c>
      <c r="D7" s="14">
        <v>2019</v>
      </c>
      <c r="E7" s="14">
        <v>2020</v>
      </c>
    </row>
    <row r="8" spans="2:39" x14ac:dyDescent="0.25">
      <c r="B8" s="14" t="s">
        <v>139</v>
      </c>
      <c r="C8" s="11">
        <f ca="1">SUM(CE!C75:N75)</f>
        <v>1374.8138843293582</v>
      </c>
      <c r="D8" s="11">
        <f ca="1">SUM(CE!O75:Z75)</f>
        <v>3058.6513781651547</v>
      </c>
      <c r="E8" s="11">
        <f ca="1">SUM(CE!AA75:AL75)</f>
        <v>7156.0961281255668</v>
      </c>
    </row>
    <row r="11" spans="2:39" x14ac:dyDescent="0.25">
      <c r="B11" s="14" t="s">
        <v>140</v>
      </c>
      <c r="C11" s="11"/>
      <c r="D11" s="11"/>
      <c r="E11" s="11"/>
    </row>
    <row r="14" spans="2:39" s="2" customFormat="1" x14ac:dyDescent="0.25">
      <c r="C14" s="15">
        <f>C3</f>
        <v>43131</v>
      </c>
      <c r="D14" s="15">
        <f t="shared" ref="D14:AL14" si="13">D3</f>
        <v>43159</v>
      </c>
      <c r="E14" s="15">
        <f t="shared" si="13"/>
        <v>43190</v>
      </c>
      <c r="F14" s="15">
        <f t="shared" si="13"/>
        <v>43220</v>
      </c>
      <c r="G14" s="15">
        <f t="shared" si="13"/>
        <v>43251</v>
      </c>
      <c r="H14" s="15">
        <f t="shared" si="13"/>
        <v>43281</v>
      </c>
      <c r="I14" s="15">
        <f t="shared" si="13"/>
        <v>43312</v>
      </c>
      <c r="J14" s="15">
        <f t="shared" si="13"/>
        <v>43343</v>
      </c>
      <c r="K14" s="15">
        <f t="shared" si="13"/>
        <v>43373</v>
      </c>
      <c r="L14" s="15">
        <f t="shared" si="13"/>
        <v>43404</v>
      </c>
      <c r="M14" s="15">
        <f t="shared" si="13"/>
        <v>43434</v>
      </c>
      <c r="N14" s="15">
        <f t="shared" si="13"/>
        <v>43465</v>
      </c>
      <c r="O14" s="15">
        <f t="shared" si="13"/>
        <v>43496</v>
      </c>
      <c r="P14" s="15">
        <f t="shared" si="13"/>
        <v>43524</v>
      </c>
      <c r="Q14" s="15">
        <f t="shared" si="13"/>
        <v>43555</v>
      </c>
      <c r="R14" s="15">
        <f t="shared" si="13"/>
        <v>43585</v>
      </c>
      <c r="S14" s="15">
        <f t="shared" si="13"/>
        <v>43616</v>
      </c>
      <c r="T14" s="15">
        <f t="shared" si="13"/>
        <v>43646</v>
      </c>
      <c r="U14" s="15">
        <f t="shared" si="13"/>
        <v>43677</v>
      </c>
      <c r="V14" s="15">
        <f t="shared" si="13"/>
        <v>43708</v>
      </c>
      <c r="W14" s="15">
        <f t="shared" si="13"/>
        <v>43738</v>
      </c>
      <c r="X14" s="15">
        <f t="shared" si="13"/>
        <v>43769</v>
      </c>
      <c r="Y14" s="15">
        <f t="shared" si="13"/>
        <v>43799</v>
      </c>
      <c r="Z14" s="15">
        <f t="shared" si="13"/>
        <v>43830</v>
      </c>
      <c r="AA14" s="15">
        <f t="shared" si="13"/>
        <v>43861</v>
      </c>
      <c r="AB14" s="15">
        <f t="shared" si="13"/>
        <v>43890</v>
      </c>
      <c r="AC14" s="15">
        <f t="shared" si="13"/>
        <v>43921</v>
      </c>
      <c r="AD14" s="15">
        <f t="shared" si="13"/>
        <v>43951</v>
      </c>
      <c r="AE14" s="15">
        <f t="shared" si="13"/>
        <v>43982</v>
      </c>
      <c r="AF14" s="15">
        <f t="shared" si="13"/>
        <v>44012</v>
      </c>
      <c r="AG14" s="15">
        <f t="shared" si="13"/>
        <v>44043</v>
      </c>
      <c r="AH14" s="15">
        <f t="shared" si="13"/>
        <v>44074</v>
      </c>
      <c r="AI14" s="15">
        <f t="shared" si="13"/>
        <v>44104</v>
      </c>
      <c r="AJ14" s="15">
        <f t="shared" si="13"/>
        <v>44135</v>
      </c>
      <c r="AK14" s="15">
        <f t="shared" si="13"/>
        <v>44165</v>
      </c>
      <c r="AL14" s="15">
        <f t="shared" si="13"/>
        <v>44196</v>
      </c>
    </row>
    <row r="15" spans="2:39" x14ac:dyDescent="0.25">
      <c r="B15" s="14" t="s">
        <v>140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>C11</f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f>D11</f>
        <v>0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f>E11</f>
        <v>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25"/>
  <sheetViews>
    <sheetView workbookViewId="0">
      <selection activeCell="A3" sqref="A3"/>
    </sheetView>
  </sheetViews>
  <sheetFormatPr defaultRowHeight="15" x14ac:dyDescent="0.25"/>
  <cols>
    <col min="2" max="2" width="26.5703125" bestFit="1" customWidth="1"/>
    <col min="3" max="3" width="13.140625" bestFit="1" customWidth="1"/>
    <col min="4" max="13" width="10.7109375" bestFit="1" customWidth="1"/>
    <col min="14" max="14" width="14.7109375" bestFit="1" customWidth="1"/>
    <col min="15" max="19" width="11.5703125" bestFit="1" customWidth="1"/>
    <col min="20" max="20" width="12.5703125" bestFit="1" customWidth="1"/>
    <col min="21" max="24" width="10.7109375" bestFit="1" customWidth="1"/>
    <col min="25" max="25" width="12.5703125" bestFit="1" customWidth="1"/>
    <col min="26" max="26" width="14.28515625" bestFit="1" customWidth="1"/>
    <col min="27" max="31" width="10.7109375" bestFit="1" customWidth="1"/>
    <col min="32" max="32" width="12.5703125" bestFit="1" customWidth="1"/>
    <col min="33" max="36" width="11.5703125" bestFit="1" customWidth="1"/>
    <col min="37" max="37" width="12.5703125" bestFit="1" customWidth="1"/>
    <col min="38" max="38" width="14.28515625" bestFit="1" customWidth="1"/>
    <col min="39" max="46" width="10.7109375" bestFit="1" customWidth="1"/>
  </cols>
  <sheetData>
    <row r="3" spans="2:46" x14ac:dyDescent="0.25">
      <c r="B3" s="14" t="s">
        <v>155</v>
      </c>
      <c r="C3" s="17">
        <v>0.24</v>
      </c>
    </row>
    <row r="5" spans="2:46" s="2" customFormat="1" x14ac:dyDescent="0.25">
      <c r="C5" s="15">
        <v>43131</v>
      </c>
      <c r="D5" s="15">
        <f>EOMONTH(C5,1)</f>
        <v>43159</v>
      </c>
      <c r="E5" s="15">
        <f t="shared" ref="E5:AL5" si="0">EOMONTH(D5,1)</f>
        <v>43190</v>
      </c>
      <c r="F5" s="15">
        <f t="shared" si="0"/>
        <v>43220</v>
      </c>
      <c r="G5" s="15">
        <f t="shared" si="0"/>
        <v>43251</v>
      </c>
      <c r="H5" s="15">
        <f t="shared" si="0"/>
        <v>43281</v>
      </c>
      <c r="I5" s="15">
        <f t="shared" si="0"/>
        <v>43312</v>
      </c>
      <c r="J5" s="15">
        <f t="shared" si="0"/>
        <v>43343</v>
      </c>
      <c r="K5" s="15">
        <f t="shared" si="0"/>
        <v>43373</v>
      </c>
      <c r="L5" s="15">
        <f t="shared" si="0"/>
        <v>43404</v>
      </c>
      <c r="M5" s="15">
        <f t="shared" si="0"/>
        <v>43434</v>
      </c>
      <c r="N5" s="15">
        <f t="shared" si="0"/>
        <v>43465</v>
      </c>
      <c r="O5" s="15">
        <f t="shared" si="0"/>
        <v>43496</v>
      </c>
      <c r="P5" s="15">
        <f t="shared" si="0"/>
        <v>43524</v>
      </c>
      <c r="Q5" s="15">
        <f t="shared" si="0"/>
        <v>43555</v>
      </c>
      <c r="R5" s="15">
        <f t="shared" si="0"/>
        <v>43585</v>
      </c>
      <c r="S5" s="15">
        <f t="shared" si="0"/>
        <v>43616</v>
      </c>
      <c r="T5" s="15">
        <f t="shared" si="0"/>
        <v>43646</v>
      </c>
      <c r="U5" s="15">
        <f t="shared" si="0"/>
        <v>43677</v>
      </c>
      <c r="V5" s="15">
        <f t="shared" si="0"/>
        <v>43708</v>
      </c>
      <c r="W5" s="15">
        <f t="shared" si="0"/>
        <v>43738</v>
      </c>
      <c r="X5" s="15">
        <f t="shared" si="0"/>
        <v>43769</v>
      </c>
      <c r="Y5" s="15">
        <f t="shared" si="0"/>
        <v>43799</v>
      </c>
      <c r="Z5" s="15">
        <f t="shared" si="0"/>
        <v>43830</v>
      </c>
      <c r="AA5" s="15">
        <f t="shared" si="0"/>
        <v>43861</v>
      </c>
      <c r="AB5" s="15">
        <f t="shared" si="0"/>
        <v>43890</v>
      </c>
      <c r="AC5" s="15">
        <f t="shared" si="0"/>
        <v>43921</v>
      </c>
      <c r="AD5" s="15">
        <f t="shared" si="0"/>
        <v>43951</v>
      </c>
      <c r="AE5" s="15">
        <f t="shared" si="0"/>
        <v>43982</v>
      </c>
      <c r="AF5" s="15">
        <f t="shared" si="0"/>
        <v>44012</v>
      </c>
      <c r="AG5" s="15">
        <f t="shared" si="0"/>
        <v>44043</v>
      </c>
      <c r="AH5" s="15">
        <f t="shared" si="0"/>
        <v>44074</v>
      </c>
      <c r="AI5" s="15">
        <f t="shared" si="0"/>
        <v>44104</v>
      </c>
      <c r="AJ5" s="15">
        <f t="shared" si="0"/>
        <v>44135</v>
      </c>
      <c r="AK5" s="15">
        <f t="shared" si="0"/>
        <v>44165</v>
      </c>
      <c r="AL5" s="15">
        <f t="shared" si="0"/>
        <v>44196</v>
      </c>
      <c r="AM5" s="36"/>
      <c r="AN5" s="3"/>
      <c r="AO5" s="3"/>
      <c r="AP5" s="3"/>
      <c r="AQ5" s="3"/>
      <c r="AR5" s="3"/>
      <c r="AS5" s="3"/>
      <c r="AT5" s="3"/>
    </row>
    <row r="6" spans="2:46" x14ac:dyDescent="0.25">
      <c r="B6" s="14" t="s">
        <v>156</v>
      </c>
      <c r="C6" s="11">
        <f ca="1">CE!C71</f>
        <v>971.66666666666652</v>
      </c>
      <c r="D6" s="11">
        <f ca="1">CE!D71</f>
        <v>440.49241519854263</v>
      </c>
      <c r="E6" s="11">
        <f ca="1">CE!E71</f>
        <v>459.07048115117777</v>
      </c>
      <c r="F6" s="11">
        <f ca="1">CE!F71</f>
        <v>469.52434662566304</v>
      </c>
      <c r="G6" s="11">
        <f ca="1">CE!G71</f>
        <v>462.82533834953983</v>
      </c>
      <c r="H6" s="11">
        <f ca="1">CE!H71</f>
        <v>416.5253004344454</v>
      </c>
      <c r="I6" s="11">
        <f ca="1">CE!I71</f>
        <v>366.45852387629202</v>
      </c>
      <c r="J6" s="11">
        <f ca="1">CE!J71</f>
        <v>440.57377456554627</v>
      </c>
      <c r="K6" s="11">
        <f ca="1">CE!K71</f>
        <v>449.3945955825609</v>
      </c>
      <c r="L6" s="11">
        <f ca="1">CE!L71</f>
        <v>458.35171888249988</v>
      </c>
      <c r="M6" s="11">
        <f ca="1">CE!M71</f>
        <v>467.4454188965737</v>
      </c>
      <c r="N6" s="11">
        <f ca="1">CE!N71</f>
        <v>476.675973012746</v>
      </c>
      <c r="O6" s="11">
        <f ca="1">CE!O71</f>
        <v>486.0436615833728</v>
      </c>
      <c r="P6" s="11">
        <f ca="1">CE!P71</f>
        <v>495.92376793290583</v>
      </c>
      <c r="Q6" s="11">
        <f ca="1">CE!Q71</f>
        <v>527.42418253232768</v>
      </c>
      <c r="R6" s="11">
        <f ca="1">CE!R71</f>
        <v>549.55068382295963</v>
      </c>
      <c r="S6" s="11">
        <f ca="1">CE!S71</f>
        <v>572.0206970369336</v>
      </c>
      <c r="T6" s="11">
        <f ca="1">CE!T71</f>
        <v>594.57699568934686</v>
      </c>
      <c r="U6" s="11">
        <f ca="1">CE!U71</f>
        <v>661.77257696628897</v>
      </c>
      <c r="V6" s="11">
        <f ca="1">CE!V71</f>
        <v>684.317361872226</v>
      </c>
      <c r="W6" s="11">
        <f ca="1">CE!W71</f>
        <v>706.95076064679165</v>
      </c>
      <c r="X6" s="11">
        <f ca="1">CE!X71</f>
        <v>729.67329263918828</v>
      </c>
      <c r="Y6" s="11">
        <f ca="1">CE!Y71</f>
        <v>752.48547935984084</v>
      </c>
      <c r="Z6" s="11">
        <f ca="1">CE!Z71</f>
        <v>786.64832116472621</v>
      </c>
      <c r="AA6" s="11">
        <f ca="1">CE!AA71</f>
        <v>809.59447192554376</v>
      </c>
      <c r="AB6" s="11">
        <f ca="1">CE!AB71</f>
        <v>833.01267552835213</v>
      </c>
      <c r="AC6" s="11">
        <f ca="1">CE!AC71</f>
        <v>881.08722639811128</v>
      </c>
      <c r="AD6" s="11">
        <f ca="1">CE!AD71</f>
        <v>904.58435279570665</v>
      </c>
      <c r="AE6" s="11">
        <f ca="1">CE!AE71</f>
        <v>928.17335585275498</v>
      </c>
      <c r="AF6" s="11">
        <f ca="1">CE!AF71</f>
        <v>951.85477652017312</v>
      </c>
      <c r="AG6" s="11">
        <f ca="1">CE!AG71</f>
        <v>1002.0504007715192</v>
      </c>
      <c r="AH6" s="11">
        <f ca="1">CE!AH71</f>
        <v>1025.8081999835324</v>
      </c>
      <c r="AI6" s="11">
        <f ca="1">CE!AI71</f>
        <v>1049.660511866243</v>
      </c>
      <c r="AJ6" s="11">
        <f ca="1">CE!AJ71</f>
        <v>1073.607884504931</v>
      </c>
      <c r="AK6" s="11">
        <f ca="1">CE!AK71</f>
        <v>1097.6508682858753</v>
      </c>
      <c r="AL6" s="11">
        <f ca="1">CE!AL71</f>
        <v>1133.0118569167871</v>
      </c>
      <c r="AM6" s="37"/>
    </row>
    <row r="8" spans="2:46" x14ac:dyDescent="0.25">
      <c r="B8" s="14" t="s">
        <v>127</v>
      </c>
      <c r="C8" s="22">
        <f>'Modulo investimenti'!E135</f>
        <v>-1458.3333333333335</v>
      </c>
      <c r="D8" s="22">
        <f>'Modulo investimenti'!F135</f>
        <v>-1458.3333333333335</v>
      </c>
      <c r="E8" s="22">
        <f>'Modulo investimenti'!G135</f>
        <v>-1458.3333333333335</v>
      </c>
      <c r="F8" s="22">
        <f>'Modulo investimenti'!H135</f>
        <v>-1458.3333333333335</v>
      </c>
      <c r="G8" s="22">
        <f>'Modulo investimenti'!I135</f>
        <v>-1458.3333333333335</v>
      </c>
      <c r="H8" s="22">
        <f>'Modulo investimenti'!J135</f>
        <v>-1458.3333333333335</v>
      </c>
      <c r="I8" s="22">
        <f>'Modulo investimenti'!K135</f>
        <v>-1458.3333333333335</v>
      </c>
      <c r="J8" s="22">
        <f>'Modulo investimenti'!L135</f>
        <v>-1458.3333333333335</v>
      </c>
      <c r="K8" s="22">
        <f>'Modulo investimenti'!M135</f>
        <v>-1458.3333333333335</v>
      </c>
      <c r="L8" s="22">
        <f>'Modulo investimenti'!N135</f>
        <v>-1458.3333333333335</v>
      </c>
      <c r="M8" s="22">
        <f>'Modulo investimenti'!O135</f>
        <v>-1458.3333333333335</v>
      </c>
      <c r="N8" s="22">
        <f>'Modulo investimenti'!P135</f>
        <v>-1458.3333333333335</v>
      </c>
      <c r="O8" s="22">
        <f>'Modulo investimenti'!Q135</f>
        <v>-1458.3333333333335</v>
      </c>
      <c r="P8" s="22">
        <f>'Modulo investimenti'!R135</f>
        <v>-1458.3333333333335</v>
      </c>
      <c r="Q8" s="22">
        <f>'Modulo investimenti'!S135</f>
        <v>-1458.3333333333335</v>
      </c>
      <c r="R8" s="22">
        <f>'Modulo investimenti'!T135</f>
        <v>-1458.3333333333335</v>
      </c>
      <c r="S8" s="22">
        <f>'Modulo investimenti'!U135</f>
        <v>-1458.3333333333335</v>
      </c>
      <c r="T8" s="22">
        <f>'Modulo investimenti'!V135</f>
        <v>-1458.3333333333335</v>
      </c>
      <c r="U8" s="22">
        <f>'Modulo investimenti'!W135</f>
        <v>-1458.3333333333335</v>
      </c>
      <c r="V8" s="22">
        <f>'Modulo investimenti'!X135</f>
        <v>-1458.3333333333335</v>
      </c>
      <c r="W8" s="22">
        <f>'Modulo investimenti'!Y135</f>
        <v>-1458.3333333333335</v>
      </c>
      <c r="X8" s="22">
        <f>'Modulo investimenti'!Z135</f>
        <v>-1458.3333333333335</v>
      </c>
      <c r="Y8" s="22">
        <f>'Modulo investimenti'!AA135</f>
        <v>-1458.3333333333335</v>
      </c>
      <c r="Z8" s="22">
        <f>'Modulo investimenti'!AB135</f>
        <v>-1458.3333333333335</v>
      </c>
      <c r="AA8" s="22">
        <f>'Modulo investimenti'!AC135</f>
        <v>-1458.3333333333335</v>
      </c>
      <c r="AB8" s="22">
        <f>'Modulo investimenti'!AD135</f>
        <v>-1458.3333333333335</v>
      </c>
      <c r="AC8" s="22">
        <f>'Modulo investimenti'!AE135</f>
        <v>-1458.3333333333335</v>
      </c>
      <c r="AD8" s="22">
        <f>'Modulo investimenti'!AF135</f>
        <v>-1458.3333333333335</v>
      </c>
      <c r="AE8" s="22">
        <f>'Modulo investimenti'!AG135</f>
        <v>-1458.3333333333335</v>
      </c>
      <c r="AF8" s="22">
        <f>'Modulo investimenti'!AH135</f>
        <v>-1458.3333333333335</v>
      </c>
      <c r="AG8" s="22">
        <f>'Modulo investimenti'!AI135</f>
        <v>-1458.3333333333335</v>
      </c>
      <c r="AH8" s="22">
        <f>'Modulo investimenti'!AJ135</f>
        <v>-1458.3333333333335</v>
      </c>
      <c r="AI8" s="22">
        <f>'Modulo investimenti'!AK135</f>
        <v>-1458.3333333333335</v>
      </c>
      <c r="AJ8" s="22">
        <f>'Modulo investimenti'!AL135</f>
        <v>-1458.3333333333335</v>
      </c>
      <c r="AK8" s="22">
        <f>'Modulo investimenti'!AM135</f>
        <v>-1458.3333333333335</v>
      </c>
      <c r="AL8" s="22">
        <f>'Modulo investimenti'!AN135</f>
        <v>-1458.3333333333335</v>
      </c>
    </row>
    <row r="10" spans="2:46" x14ac:dyDescent="0.25">
      <c r="B10" s="14" t="s">
        <v>157</v>
      </c>
      <c r="C10" s="22">
        <f ca="1">C6+C8</f>
        <v>-486.66666666666697</v>
      </c>
      <c r="D10" s="22">
        <f t="shared" ref="D10:AL10" ca="1" si="1">D6+D8</f>
        <v>-1017.8409181347909</v>
      </c>
      <c r="E10" s="22">
        <f t="shared" ca="1" si="1"/>
        <v>-999.26285218215571</v>
      </c>
      <c r="F10" s="22">
        <f t="shared" ca="1" si="1"/>
        <v>-988.80898670767044</v>
      </c>
      <c r="G10" s="22">
        <f t="shared" ca="1" si="1"/>
        <v>-995.50799498379365</v>
      </c>
      <c r="H10" s="22">
        <f t="shared" ca="1" si="1"/>
        <v>-1041.8080328988881</v>
      </c>
      <c r="I10" s="22">
        <f t="shared" ca="1" si="1"/>
        <v>-1091.8748094570415</v>
      </c>
      <c r="J10" s="22">
        <f t="shared" ca="1" si="1"/>
        <v>-1017.7595587677872</v>
      </c>
      <c r="K10" s="22">
        <f t="shared" ca="1" si="1"/>
        <v>-1008.9387377507726</v>
      </c>
      <c r="L10" s="22">
        <f t="shared" ca="1" si="1"/>
        <v>-999.9816144508336</v>
      </c>
      <c r="M10" s="22">
        <f t="shared" ca="1" si="1"/>
        <v>-990.88791443675973</v>
      </c>
      <c r="N10" s="22">
        <f t="shared" ca="1" si="1"/>
        <v>-981.65736032058749</v>
      </c>
      <c r="O10" s="22">
        <f t="shared" ca="1" si="1"/>
        <v>-972.28967174996069</v>
      </c>
      <c r="P10" s="22">
        <f t="shared" ca="1" si="1"/>
        <v>-962.40956540042771</v>
      </c>
      <c r="Q10" s="22">
        <f t="shared" ca="1" si="1"/>
        <v>-930.90915080100581</v>
      </c>
      <c r="R10" s="22">
        <f t="shared" ca="1" si="1"/>
        <v>-908.78264951037386</v>
      </c>
      <c r="S10" s="22">
        <f t="shared" ca="1" si="1"/>
        <v>-886.31263629639989</v>
      </c>
      <c r="T10" s="22">
        <f t="shared" ca="1" si="1"/>
        <v>-863.75633764398663</v>
      </c>
      <c r="U10" s="22">
        <f t="shared" ca="1" si="1"/>
        <v>-796.56075636704452</v>
      </c>
      <c r="V10" s="22">
        <f t="shared" ca="1" si="1"/>
        <v>-774.01597146110748</v>
      </c>
      <c r="W10" s="22">
        <f t="shared" ca="1" si="1"/>
        <v>-751.38257268654183</v>
      </c>
      <c r="X10" s="22">
        <f t="shared" ca="1" si="1"/>
        <v>-728.66004069414521</v>
      </c>
      <c r="Y10" s="22">
        <f t="shared" ca="1" si="1"/>
        <v>-705.84785397349265</v>
      </c>
      <c r="Z10" s="22">
        <f t="shared" ca="1" si="1"/>
        <v>-671.68501216860727</v>
      </c>
      <c r="AA10" s="22">
        <f t="shared" ca="1" si="1"/>
        <v>-648.73886140778973</v>
      </c>
      <c r="AB10" s="22">
        <f t="shared" ca="1" si="1"/>
        <v>-625.32065780498135</v>
      </c>
      <c r="AC10" s="22">
        <f t="shared" ca="1" si="1"/>
        <v>-577.2461069352222</v>
      </c>
      <c r="AD10" s="22">
        <f t="shared" ca="1" si="1"/>
        <v>-553.74898053762684</v>
      </c>
      <c r="AE10" s="22">
        <f t="shared" ca="1" si="1"/>
        <v>-530.1599774805785</v>
      </c>
      <c r="AF10" s="22">
        <f t="shared" ca="1" si="1"/>
        <v>-506.47855681316037</v>
      </c>
      <c r="AG10" s="22">
        <f t="shared" ca="1" si="1"/>
        <v>-456.28293256181428</v>
      </c>
      <c r="AH10" s="22">
        <f t="shared" ca="1" si="1"/>
        <v>-432.52513334980108</v>
      </c>
      <c r="AI10" s="22">
        <f t="shared" ca="1" si="1"/>
        <v>-408.67282146709044</v>
      </c>
      <c r="AJ10" s="22">
        <f t="shared" ca="1" si="1"/>
        <v>-384.72544882840248</v>
      </c>
      <c r="AK10" s="22">
        <f t="shared" ca="1" si="1"/>
        <v>-360.68246504745821</v>
      </c>
      <c r="AL10" s="22">
        <f t="shared" ca="1" si="1"/>
        <v>-325.32147641654637</v>
      </c>
    </row>
    <row r="12" spans="2:46" x14ac:dyDescent="0.25">
      <c r="B12" s="14" t="s">
        <v>158</v>
      </c>
      <c r="N12" s="22">
        <f ca="1">SUM(C10:N10)</f>
        <v>-11620.995446757748</v>
      </c>
      <c r="Z12" s="11">
        <f ca="1">IF(AND(N12&lt;0,SUM(O10:Z10)&gt;0),SUM(C10:Z10),SUM(O10:Z10))</f>
        <v>-9952.6122187530927</v>
      </c>
      <c r="AL12" s="11">
        <f ca="1">IF(AND(Z12&lt;0,SUM(AA10:AL10)&gt;0),SUM(C10:AL10),SUM(AA10:AL10))</f>
        <v>-5809.9034186504705</v>
      </c>
    </row>
    <row r="14" spans="2:46" x14ac:dyDescent="0.25">
      <c r="B14" s="14" t="s">
        <v>159</v>
      </c>
      <c r="N14" s="11">
        <f ca="1">IF(N12&gt;0,N12*$C$3,0)</f>
        <v>0</v>
      </c>
      <c r="Z14" s="11">
        <f ca="1">IF(Z12&gt;0,Z12*$C$3,0)</f>
        <v>0</v>
      </c>
      <c r="AL14" s="11">
        <f ca="1">IF(AL12&gt;0,AL12*$C$3,0)</f>
        <v>0</v>
      </c>
    </row>
    <row r="16" spans="2:46" x14ac:dyDescent="0.25">
      <c r="B16" s="14" t="s">
        <v>160</v>
      </c>
      <c r="T16" s="30">
        <f ca="1">N14</f>
        <v>0</v>
      </c>
      <c r="AF16" s="30">
        <f ca="1">IF(Z14-T17-Y18&gt;0,Z14-T17-Y18,0)</f>
        <v>0</v>
      </c>
    </row>
    <row r="17" spans="2:38" x14ac:dyDescent="0.25">
      <c r="B17" s="14" t="s">
        <v>161</v>
      </c>
      <c r="T17" s="11">
        <f ca="1">N14*0.4</f>
        <v>0</v>
      </c>
      <c r="AF17" s="11">
        <f ca="1">Z14*0.4</f>
        <v>0</v>
      </c>
    </row>
    <row r="18" spans="2:38" x14ac:dyDescent="0.25">
      <c r="B18" s="14" t="s">
        <v>162</v>
      </c>
      <c r="Y18" s="11">
        <f ca="1">N14*0.6</f>
        <v>0</v>
      </c>
      <c r="AK18" s="11">
        <f ca="1">Z14*0.6</f>
        <v>0</v>
      </c>
    </row>
    <row r="19" spans="2:38" x14ac:dyDescent="0.25">
      <c r="B19" s="14" t="s">
        <v>163</v>
      </c>
      <c r="C19" s="11">
        <f>SUM(C16:C18)</f>
        <v>0</v>
      </c>
      <c r="D19" s="11">
        <f t="shared" ref="D19:AL19" si="2">SUM(D16:D18)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ca="1" si="2"/>
        <v>0</v>
      </c>
      <c r="U19" s="11">
        <f t="shared" si="2"/>
        <v>0</v>
      </c>
      <c r="V19" s="11">
        <f t="shared" si="2"/>
        <v>0</v>
      </c>
      <c r="W19" s="11">
        <f t="shared" si="2"/>
        <v>0</v>
      </c>
      <c r="X19" s="11">
        <f t="shared" si="2"/>
        <v>0</v>
      </c>
      <c r="Y19" s="11">
        <f t="shared" ca="1" si="2"/>
        <v>0</v>
      </c>
      <c r="Z19" s="11">
        <f t="shared" si="2"/>
        <v>0</v>
      </c>
      <c r="AA19" s="11">
        <f t="shared" si="2"/>
        <v>0</v>
      </c>
      <c r="AB19" s="11">
        <f t="shared" si="2"/>
        <v>0</v>
      </c>
      <c r="AC19" s="11">
        <f t="shared" si="2"/>
        <v>0</v>
      </c>
      <c r="AD19" s="11">
        <f t="shared" si="2"/>
        <v>0</v>
      </c>
      <c r="AE19" s="11">
        <f t="shared" si="2"/>
        <v>0</v>
      </c>
      <c r="AF19" s="11">
        <f t="shared" ca="1" si="2"/>
        <v>0</v>
      </c>
      <c r="AG19" s="11">
        <f t="shared" si="2"/>
        <v>0</v>
      </c>
      <c r="AH19" s="11">
        <f t="shared" si="2"/>
        <v>0</v>
      </c>
      <c r="AI19" s="11">
        <f t="shared" si="2"/>
        <v>0</v>
      </c>
      <c r="AJ19" s="11">
        <f t="shared" si="2"/>
        <v>0</v>
      </c>
      <c r="AK19" s="11">
        <f t="shared" ca="1" si="2"/>
        <v>0</v>
      </c>
      <c r="AL19" s="11">
        <f t="shared" si="2"/>
        <v>0</v>
      </c>
    </row>
    <row r="21" spans="2:38" x14ac:dyDescent="0.25">
      <c r="B21" s="14" t="s">
        <v>164</v>
      </c>
      <c r="C21" s="11">
        <f>IF(SUM($C14:C14)-SUM($C19:C19)&gt;0,SUM($C14:C14)-SUM($C19:C19),0)</f>
        <v>0</v>
      </c>
      <c r="D21" s="11">
        <f>IF(SUM($C14:D14)-SUM($C19:D19)&gt;0,SUM($C14:D14)-SUM($C19:D19),0)</f>
        <v>0</v>
      </c>
      <c r="E21" s="11">
        <f>IF(SUM($C14:E14)-SUM($C19:E19)&gt;0,SUM($C14:E14)-SUM($C19:E19),0)</f>
        <v>0</v>
      </c>
      <c r="F21" s="11">
        <f>IF(SUM($C14:F14)-SUM($C19:F19)&gt;0,SUM($C14:F14)-SUM($C19:F19),0)</f>
        <v>0</v>
      </c>
      <c r="G21" s="11">
        <f>IF(SUM($C14:G14)-SUM($C19:G19)&gt;0,SUM($C14:G14)-SUM($C19:G19),0)</f>
        <v>0</v>
      </c>
      <c r="H21" s="11">
        <f>IF(SUM($C14:H14)-SUM($C19:H19)&gt;0,SUM($C14:H14)-SUM($C19:H19),0)</f>
        <v>0</v>
      </c>
      <c r="I21" s="11">
        <f>IF(SUM($C14:I14)-SUM($C19:I19)&gt;0,SUM($C14:I14)-SUM($C19:I19),0)</f>
        <v>0</v>
      </c>
      <c r="J21" s="11">
        <f>IF(SUM($C14:J14)-SUM($C19:J19)&gt;0,SUM($C14:J14)-SUM($C19:J19),0)</f>
        <v>0</v>
      </c>
      <c r="K21" s="11">
        <f>IF(SUM($C14:K14)-SUM($C19:K19)&gt;0,SUM($C14:K14)-SUM($C19:K19),0)</f>
        <v>0</v>
      </c>
      <c r="L21" s="11">
        <f>IF(SUM($C14:L14)-SUM($C19:L19)&gt;0,SUM($C14:L14)-SUM($C19:L19),0)</f>
        <v>0</v>
      </c>
      <c r="M21" s="11">
        <f>IF(SUM($C14:M14)-SUM($C19:M19)&gt;0,SUM($C14:M14)-SUM($C19:M19),0)</f>
        <v>0</v>
      </c>
      <c r="N21" s="11">
        <f ca="1">IF(SUM($C14:N14)-SUM($C19:N19)&gt;0,SUM($C14:N14)-SUM($C19:N19),0)</f>
        <v>0</v>
      </c>
      <c r="O21" s="11">
        <f ca="1">IF(SUM($C14:O14)-SUM($C19:O19)&gt;0,SUM($C14:O14)-SUM($C19:O19),0)</f>
        <v>0</v>
      </c>
      <c r="P21" s="11">
        <f ca="1">IF(SUM($C14:P14)-SUM($C19:P19)&gt;0,SUM($C14:P14)-SUM($C19:P19),0)</f>
        <v>0</v>
      </c>
      <c r="Q21" s="11">
        <f ca="1">IF(SUM($C14:Q14)-SUM($C19:Q19)&gt;0,SUM($C14:Q14)-SUM($C19:Q19),0)</f>
        <v>0</v>
      </c>
      <c r="R21" s="11">
        <f ca="1">IF(SUM($C14:R14)-SUM($C19:R19)&gt;0,SUM($C14:R14)-SUM($C19:R19),0)</f>
        <v>0</v>
      </c>
      <c r="S21" s="11">
        <f ca="1">IF(SUM($C14:S14)-SUM($C19:S19)&gt;0,SUM($C14:S14)-SUM($C19:S19),0)</f>
        <v>0</v>
      </c>
      <c r="T21" s="11">
        <f ca="1">IF(SUM($C14:T14)-SUM($C19:T19)&gt;0,SUM($C14:T14)-SUM($C19:T19),0)</f>
        <v>0</v>
      </c>
      <c r="U21" s="11">
        <f ca="1">IF(SUM($C14:U14)-SUM($C19:U19)&gt;0,SUM($C14:U14)-SUM($C19:U19),0)</f>
        <v>0</v>
      </c>
      <c r="V21" s="11">
        <f ca="1">IF(SUM($C14:V14)-SUM($C19:V19)&gt;0,SUM($C14:V14)-SUM($C19:V19),0)</f>
        <v>0</v>
      </c>
      <c r="W21" s="11">
        <f ca="1">IF(SUM($C14:W14)-SUM($C19:W19)&gt;0,SUM($C14:W14)-SUM($C19:W19),0)</f>
        <v>0</v>
      </c>
      <c r="X21" s="11">
        <f ca="1">IF(SUM($C14:X14)-SUM($C19:X19)&gt;0,SUM($C14:X14)-SUM($C19:X19),0)</f>
        <v>0</v>
      </c>
      <c r="Y21" s="11">
        <f ca="1">IF(SUM($C14:Y14)-SUM($C19:Y19)&gt;0,SUM($C14:Y14)-SUM($C19:Y19),0)</f>
        <v>0</v>
      </c>
      <c r="Z21" s="11">
        <f ca="1">IF(SUM($C14:Z14)-SUM($C19:Z19)&gt;0,SUM($C14:Z14)-SUM($C19:Z19),0)</f>
        <v>0</v>
      </c>
      <c r="AA21" s="11">
        <f ca="1">IF(SUM($C14:AA14)-SUM($C19:AA19)&gt;0,SUM($C14:AA14)-SUM($C19:AA19),0)</f>
        <v>0</v>
      </c>
      <c r="AB21" s="11">
        <f ca="1">IF(SUM($C14:AB14)-SUM($C19:AB19)&gt;0,SUM($C14:AB14)-SUM($C19:AB19),0)</f>
        <v>0</v>
      </c>
      <c r="AC21" s="11">
        <f ca="1">IF(SUM($C14:AC14)-SUM($C19:AC19)&gt;0,SUM($C14:AC14)-SUM($C19:AC19),0)</f>
        <v>0</v>
      </c>
      <c r="AD21" s="11">
        <f ca="1">IF(SUM($C14:AD14)-SUM($C19:AD19)&gt;0,SUM($C14:AD14)-SUM($C19:AD19),0)</f>
        <v>0</v>
      </c>
      <c r="AE21" s="11">
        <f ca="1">IF(SUM($C14:AE14)-SUM($C19:AE19)&gt;0,SUM($C14:AE14)-SUM($C19:AE19),0)</f>
        <v>0</v>
      </c>
      <c r="AF21" s="11">
        <f ca="1">IF(SUM($C14:AF14)-SUM($C19:AF19)&gt;0,SUM($C14:AF14)-SUM($C19:AF19),0)</f>
        <v>0</v>
      </c>
      <c r="AG21" s="11">
        <f ca="1">IF(SUM($C14:AG14)-SUM($C19:AG19)&gt;0,SUM($C14:AG14)-SUM($C19:AG19),0)</f>
        <v>0</v>
      </c>
      <c r="AH21" s="11">
        <f ca="1">IF(SUM($C14:AH14)-SUM($C19:AH19)&gt;0,SUM($C14:AH14)-SUM($C19:AH19),0)</f>
        <v>0</v>
      </c>
      <c r="AI21" s="11">
        <f ca="1">IF(SUM($C14:AI14)-SUM($C19:AI19)&gt;0,SUM($C14:AI14)-SUM($C19:AI19),0)</f>
        <v>0</v>
      </c>
      <c r="AJ21" s="11">
        <f ca="1">IF(SUM($C14:AJ14)-SUM($C19:AJ19)&gt;0,SUM($C14:AJ14)-SUM($C19:AJ19),0)</f>
        <v>0</v>
      </c>
      <c r="AK21" s="11">
        <f ca="1">IF(SUM($C14:AK14)-SUM($C19:AK19)&gt;0,SUM($C14:AK14)-SUM($C19:AK19),0)</f>
        <v>0</v>
      </c>
      <c r="AL21" s="11">
        <f ca="1">IF(SUM($C14:AL14)-SUM($C19:AL19)&gt;0,SUM($C14:AL14)-SUM($C19:AL19),0)</f>
        <v>0</v>
      </c>
    </row>
    <row r="22" spans="2:38" x14ac:dyDescent="0.25">
      <c r="B22" s="14" t="s">
        <v>165</v>
      </c>
      <c r="C22" s="11">
        <f>IF(SUM($C14:C14)-SUM($C19:C19)&lt;0,SUM($C19:C19)-SUM($C14:C14),0)</f>
        <v>0</v>
      </c>
      <c r="D22" s="11">
        <f>IF(SUM($C14:D14)-SUM($C19:D19)&lt;0,SUM($C19:D19)-SUM($C14:D14),0)</f>
        <v>0</v>
      </c>
      <c r="E22" s="11">
        <f>IF(SUM($C14:E14)-SUM($C19:E19)&lt;0,SUM($C19:E19)-SUM($C14:E14),0)</f>
        <v>0</v>
      </c>
      <c r="F22" s="11">
        <f>IF(SUM($C14:F14)-SUM($C19:F19)&lt;0,SUM($C19:F19)-SUM($C14:F14),0)</f>
        <v>0</v>
      </c>
      <c r="G22" s="11">
        <f>IF(SUM($C14:G14)-SUM($C19:G19)&lt;0,SUM($C19:G19)-SUM($C14:G14),0)</f>
        <v>0</v>
      </c>
      <c r="H22" s="11">
        <f>IF(SUM($C14:H14)-SUM($C19:H19)&lt;0,SUM($C19:H19)-SUM($C14:H14),0)</f>
        <v>0</v>
      </c>
      <c r="I22" s="11">
        <f>IF(SUM($C14:I14)-SUM($C19:I19)&lt;0,SUM($C19:I19)-SUM($C14:I14),0)</f>
        <v>0</v>
      </c>
      <c r="J22" s="11">
        <f>IF(SUM($C14:J14)-SUM($C19:J19)&lt;0,SUM($C19:J19)-SUM($C14:J14),0)</f>
        <v>0</v>
      </c>
      <c r="K22" s="11">
        <f>IF(SUM($C14:K14)-SUM($C19:K19)&lt;0,SUM($C19:K19)-SUM($C14:K14),0)</f>
        <v>0</v>
      </c>
      <c r="L22" s="11">
        <f>IF(SUM($C14:L14)-SUM($C19:L19)&lt;0,SUM($C19:L19)-SUM($C14:L14),0)</f>
        <v>0</v>
      </c>
      <c r="M22" s="11">
        <f>IF(SUM($C14:M14)-SUM($C19:M19)&lt;0,SUM($C19:M19)-SUM($C14:M14),0)</f>
        <v>0</v>
      </c>
      <c r="N22" s="11">
        <f ca="1">IF(SUM($C14:N14)-SUM($C19:N19)&lt;0,SUM($C19:N19)-SUM($C14:N14),0)</f>
        <v>0</v>
      </c>
      <c r="O22" s="11">
        <f ca="1">IF(SUM($C14:O14)-SUM($C19:O19)&lt;0,SUM($C19:O19)-SUM($C14:O14),0)</f>
        <v>0</v>
      </c>
      <c r="P22" s="11">
        <f ca="1">IF(SUM($C14:P14)-SUM($C19:P19)&lt;0,SUM($C19:P19)-SUM($C14:P14),0)</f>
        <v>0</v>
      </c>
      <c r="Q22" s="11">
        <f ca="1">IF(SUM($C14:Q14)-SUM($C19:Q19)&lt;0,SUM($C19:Q19)-SUM($C14:Q14),0)</f>
        <v>0</v>
      </c>
      <c r="R22" s="11">
        <f ca="1">IF(SUM($C14:R14)-SUM($C19:R19)&lt;0,SUM($C19:R19)-SUM($C14:R14),0)</f>
        <v>0</v>
      </c>
      <c r="S22" s="11">
        <f ca="1">IF(SUM($C14:S14)-SUM($C19:S19)&lt;0,SUM($C19:S19)-SUM($C14:S14),0)</f>
        <v>0</v>
      </c>
      <c r="T22" s="11">
        <f ca="1">IF(SUM($C14:T14)-SUM($C19:T19)&lt;0,SUM($C19:T19)-SUM($C14:T14),0)</f>
        <v>0</v>
      </c>
      <c r="U22" s="11">
        <f ca="1">IF(SUM($C14:U14)-SUM($C19:U19)&lt;0,SUM($C19:U19)-SUM($C14:U14),0)</f>
        <v>0</v>
      </c>
      <c r="V22" s="11">
        <f ca="1">IF(SUM($C14:V14)-SUM($C19:V19)&lt;0,SUM($C19:V19)-SUM($C14:V14),0)</f>
        <v>0</v>
      </c>
      <c r="W22" s="11">
        <f ca="1">IF(SUM($C14:W14)-SUM($C19:W19)&lt;0,SUM($C19:W19)-SUM($C14:W14),0)</f>
        <v>0</v>
      </c>
      <c r="X22" s="11">
        <f ca="1">IF(SUM($C14:X14)-SUM($C19:X19)&lt;0,SUM($C19:X19)-SUM($C14:X14),0)</f>
        <v>0</v>
      </c>
      <c r="Y22" s="11">
        <f ca="1">IF(SUM($C14:Y14)-SUM($C19:Y19)&lt;0,SUM($C19:Y19)-SUM($C14:Y14),0)</f>
        <v>0</v>
      </c>
      <c r="Z22" s="11">
        <f ca="1">IF(SUM($C14:Z14)-SUM($C19:Z19)&lt;0,SUM($C19:Z19)-SUM($C14:Z14),0)</f>
        <v>0</v>
      </c>
      <c r="AA22" s="11">
        <f ca="1">IF(SUM($C14:AA14)-SUM($C19:AA19)&lt;0,SUM($C19:AA19)-SUM($C14:AA14),0)</f>
        <v>0</v>
      </c>
      <c r="AB22" s="11">
        <f ca="1">IF(SUM($C14:AB14)-SUM($C19:AB19)&lt;0,SUM($C19:AB19)-SUM($C14:AB14),0)</f>
        <v>0</v>
      </c>
      <c r="AC22" s="11">
        <f ca="1">IF(SUM($C14:AC14)-SUM($C19:AC19)&lt;0,SUM($C19:AC19)-SUM($C14:AC14),0)</f>
        <v>0</v>
      </c>
      <c r="AD22" s="11">
        <f ca="1">IF(SUM($C14:AD14)-SUM($C19:AD19)&lt;0,SUM($C19:AD19)-SUM($C14:AD14),0)</f>
        <v>0</v>
      </c>
      <c r="AE22" s="11">
        <f ca="1">IF(SUM($C14:AE14)-SUM($C19:AE19)&lt;0,SUM($C19:AE19)-SUM($C14:AE14),0)</f>
        <v>0</v>
      </c>
      <c r="AF22" s="11">
        <f ca="1">IF(SUM($C14:AF14)-SUM($C19:AF19)&lt;0,SUM($C19:AF19)-SUM($C14:AF14),0)</f>
        <v>0</v>
      </c>
      <c r="AG22" s="11">
        <f ca="1">IF(SUM($C14:AG14)-SUM($C19:AG19)&lt;0,SUM($C19:AG19)-SUM($C14:AG14),0)</f>
        <v>0</v>
      </c>
      <c r="AH22" s="11">
        <f ca="1">IF(SUM($C14:AH14)-SUM($C19:AH19)&lt;0,SUM($C19:AH19)-SUM($C14:AH14),0)</f>
        <v>0</v>
      </c>
      <c r="AI22" s="11">
        <f ca="1">IF(SUM($C14:AI14)-SUM($C19:AI19)&lt;0,SUM($C19:AI19)-SUM($C14:AI14),0)</f>
        <v>0</v>
      </c>
      <c r="AJ22" s="11">
        <f ca="1">IF(SUM($C14:AJ14)-SUM($C19:AJ19)&lt;0,SUM($C19:AJ19)-SUM($C14:AJ14),0)</f>
        <v>0</v>
      </c>
      <c r="AK22" s="11">
        <f ca="1">IF(SUM($C14:AK14)-SUM($C19:AK19)&lt;0,SUM($C19:AK19)-SUM($C14:AK14),0)</f>
        <v>0</v>
      </c>
      <c r="AL22" s="11">
        <f ca="1">IF(SUM($C14:AL14)-SUM($C19:AL19)&lt;0,SUM($C19:AL19)-SUM($C14:AL14),0)</f>
        <v>0</v>
      </c>
    </row>
    <row r="24" spans="2:38" x14ac:dyDescent="0.25">
      <c r="B24" s="14" t="s">
        <v>166</v>
      </c>
      <c r="C24" s="30">
        <f>C21</f>
        <v>0</v>
      </c>
      <c r="D24" s="22">
        <f>D21-C21</f>
        <v>0</v>
      </c>
      <c r="E24" s="22">
        <f t="shared" ref="E24:AL24" si="3">E21-D21</f>
        <v>0</v>
      </c>
      <c r="F24" s="22">
        <f t="shared" si="3"/>
        <v>0</v>
      </c>
      <c r="G24" s="22">
        <f t="shared" si="3"/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22">
        <f t="shared" si="3"/>
        <v>0</v>
      </c>
      <c r="L24" s="22">
        <f t="shared" si="3"/>
        <v>0</v>
      </c>
      <c r="M24" s="22">
        <f t="shared" si="3"/>
        <v>0</v>
      </c>
      <c r="N24" s="22">
        <f t="shared" ca="1" si="3"/>
        <v>0</v>
      </c>
      <c r="O24" s="22">
        <f t="shared" ca="1" si="3"/>
        <v>0</v>
      </c>
      <c r="P24" s="22">
        <f t="shared" ca="1" si="3"/>
        <v>0</v>
      </c>
      <c r="Q24" s="22">
        <f t="shared" ca="1" si="3"/>
        <v>0</v>
      </c>
      <c r="R24" s="22">
        <f t="shared" ca="1" si="3"/>
        <v>0</v>
      </c>
      <c r="S24" s="22">
        <f t="shared" ca="1" si="3"/>
        <v>0</v>
      </c>
      <c r="T24" s="22">
        <f t="shared" ca="1" si="3"/>
        <v>0</v>
      </c>
      <c r="U24" s="22">
        <f t="shared" ca="1" si="3"/>
        <v>0</v>
      </c>
      <c r="V24" s="22">
        <f t="shared" ca="1" si="3"/>
        <v>0</v>
      </c>
      <c r="W24" s="22">
        <f t="shared" ca="1" si="3"/>
        <v>0</v>
      </c>
      <c r="X24" s="22">
        <f t="shared" ca="1" si="3"/>
        <v>0</v>
      </c>
      <c r="Y24" s="22">
        <f t="shared" ca="1" si="3"/>
        <v>0</v>
      </c>
      <c r="Z24" s="22">
        <f t="shared" ca="1" si="3"/>
        <v>0</v>
      </c>
      <c r="AA24" s="22">
        <f t="shared" ca="1" si="3"/>
        <v>0</v>
      </c>
      <c r="AB24" s="22">
        <f t="shared" ca="1" si="3"/>
        <v>0</v>
      </c>
      <c r="AC24" s="22">
        <f t="shared" ca="1" si="3"/>
        <v>0</v>
      </c>
      <c r="AD24" s="22">
        <f t="shared" ca="1" si="3"/>
        <v>0</v>
      </c>
      <c r="AE24" s="22">
        <f t="shared" ca="1" si="3"/>
        <v>0</v>
      </c>
      <c r="AF24" s="22">
        <f t="shared" ca="1" si="3"/>
        <v>0</v>
      </c>
      <c r="AG24" s="22">
        <f t="shared" ca="1" si="3"/>
        <v>0</v>
      </c>
      <c r="AH24" s="22">
        <f t="shared" ca="1" si="3"/>
        <v>0</v>
      </c>
      <c r="AI24" s="22">
        <f t="shared" ca="1" si="3"/>
        <v>0</v>
      </c>
      <c r="AJ24" s="22">
        <f t="shared" ca="1" si="3"/>
        <v>0</v>
      </c>
      <c r="AK24" s="22">
        <f t="shared" ca="1" si="3"/>
        <v>0</v>
      </c>
      <c r="AL24" s="22">
        <f t="shared" ca="1" si="3"/>
        <v>0</v>
      </c>
    </row>
    <row r="25" spans="2:38" x14ac:dyDescent="0.25">
      <c r="B25" s="14" t="s">
        <v>167</v>
      </c>
      <c r="C25" s="30">
        <f>C22</f>
        <v>0</v>
      </c>
      <c r="D25" s="22">
        <f>D22-C22</f>
        <v>0</v>
      </c>
      <c r="E25" s="22">
        <f t="shared" ref="E25:AL25" si="4">E22-D22</f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ca="1" si="4"/>
        <v>0</v>
      </c>
      <c r="O25" s="22">
        <f t="shared" ca="1" si="4"/>
        <v>0</v>
      </c>
      <c r="P25" s="22">
        <f t="shared" ca="1" si="4"/>
        <v>0</v>
      </c>
      <c r="Q25" s="22">
        <f t="shared" ca="1" si="4"/>
        <v>0</v>
      </c>
      <c r="R25" s="22">
        <f t="shared" ca="1" si="4"/>
        <v>0</v>
      </c>
      <c r="S25" s="22">
        <f t="shared" ca="1" si="4"/>
        <v>0</v>
      </c>
      <c r="T25" s="22">
        <f t="shared" ca="1" si="4"/>
        <v>0</v>
      </c>
      <c r="U25" s="22">
        <f t="shared" ca="1" si="4"/>
        <v>0</v>
      </c>
      <c r="V25" s="22">
        <f t="shared" ca="1" si="4"/>
        <v>0</v>
      </c>
      <c r="W25" s="22">
        <f t="shared" ca="1" si="4"/>
        <v>0</v>
      </c>
      <c r="X25" s="22">
        <f t="shared" ca="1" si="4"/>
        <v>0</v>
      </c>
      <c r="Y25" s="22">
        <f t="shared" ca="1" si="4"/>
        <v>0</v>
      </c>
      <c r="Z25" s="22">
        <f t="shared" ca="1" si="4"/>
        <v>0</v>
      </c>
      <c r="AA25" s="22">
        <f t="shared" ca="1" si="4"/>
        <v>0</v>
      </c>
      <c r="AB25" s="22">
        <f t="shared" ca="1" si="4"/>
        <v>0</v>
      </c>
      <c r="AC25" s="22">
        <f t="shared" ca="1" si="4"/>
        <v>0</v>
      </c>
      <c r="AD25" s="22">
        <f t="shared" ca="1" si="4"/>
        <v>0</v>
      </c>
      <c r="AE25" s="22">
        <f t="shared" ca="1" si="4"/>
        <v>0</v>
      </c>
      <c r="AF25" s="22">
        <f t="shared" ca="1" si="4"/>
        <v>0</v>
      </c>
      <c r="AG25" s="22">
        <f t="shared" ca="1" si="4"/>
        <v>0</v>
      </c>
      <c r="AH25" s="22">
        <f t="shared" ca="1" si="4"/>
        <v>0</v>
      </c>
      <c r="AI25" s="22">
        <f t="shared" ca="1" si="4"/>
        <v>0</v>
      </c>
      <c r="AJ25" s="22">
        <f t="shared" ca="1" si="4"/>
        <v>0</v>
      </c>
      <c r="AK25" s="22">
        <f t="shared" ca="1" si="4"/>
        <v>0</v>
      </c>
      <c r="AL25" s="22">
        <f t="shared" ca="1" si="4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V28"/>
  <sheetViews>
    <sheetView workbookViewId="0">
      <selection activeCell="F26" sqref="F26"/>
    </sheetView>
  </sheetViews>
  <sheetFormatPr defaultRowHeight="15" x14ac:dyDescent="0.25"/>
  <cols>
    <col min="2" max="2" width="24.7109375" bestFit="1" customWidth="1"/>
    <col min="3" max="3" width="12.5703125" bestFit="1" customWidth="1"/>
    <col min="4" max="13" width="11.5703125" bestFit="1" customWidth="1"/>
    <col min="14" max="14" width="12.5703125" bestFit="1" customWidth="1"/>
    <col min="15" max="25" width="11.5703125" bestFit="1" customWidth="1"/>
    <col min="26" max="26" width="12.5703125" bestFit="1" customWidth="1"/>
    <col min="27" max="36" width="11.5703125" bestFit="1" customWidth="1"/>
    <col min="37" max="37" width="12" bestFit="1" customWidth="1"/>
    <col min="38" max="38" width="14.28515625" bestFit="1" customWidth="1"/>
    <col min="39" max="48" width="10.7109375" bestFit="1" customWidth="1"/>
  </cols>
  <sheetData>
    <row r="3" spans="2:48" x14ac:dyDescent="0.25">
      <c r="B3" s="14" t="s">
        <v>168</v>
      </c>
      <c r="C3" s="17">
        <v>3.9E-2</v>
      </c>
    </row>
    <row r="5" spans="2:48" s="2" customFormat="1" x14ac:dyDescent="0.25">
      <c r="C5" s="15">
        <v>43131</v>
      </c>
      <c r="D5" s="15">
        <f>EOMONTH(C5,1)</f>
        <v>43159</v>
      </c>
      <c r="E5" s="15">
        <f t="shared" ref="E5:AL5" si="0">EOMONTH(D5,1)</f>
        <v>43190</v>
      </c>
      <c r="F5" s="15">
        <f t="shared" si="0"/>
        <v>43220</v>
      </c>
      <c r="G5" s="15">
        <f t="shared" si="0"/>
        <v>43251</v>
      </c>
      <c r="H5" s="15">
        <f t="shared" si="0"/>
        <v>43281</v>
      </c>
      <c r="I5" s="15">
        <f t="shared" si="0"/>
        <v>43312</v>
      </c>
      <c r="J5" s="15">
        <f t="shared" si="0"/>
        <v>43343</v>
      </c>
      <c r="K5" s="15">
        <f t="shared" si="0"/>
        <v>43373</v>
      </c>
      <c r="L5" s="15">
        <f t="shared" si="0"/>
        <v>43404</v>
      </c>
      <c r="M5" s="15">
        <f t="shared" si="0"/>
        <v>43434</v>
      </c>
      <c r="N5" s="15">
        <f t="shared" si="0"/>
        <v>43465</v>
      </c>
      <c r="O5" s="15">
        <f t="shared" si="0"/>
        <v>43496</v>
      </c>
      <c r="P5" s="15">
        <f t="shared" si="0"/>
        <v>43524</v>
      </c>
      <c r="Q5" s="15">
        <f t="shared" si="0"/>
        <v>43555</v>
      </c>
      <c r="R5" s="15">
        <f t="shared" si="0"/>
        <v>43585</v>
      </c>
      <c r="S5" s="15">
        <f t="shared" si="0"/>
        <v>43616</v>
      </c>
      <c r="T5" s="15">
        <f t="shared" si="0"/>
        <v>43646</v>
      </c>
      <c r="U5" s="15">
        <f t="shared" si="0"/>
        <v>43677</v>
      </c>
      <c r="V5" s="15">
        <f t="shared" si="0"/>
        <v>43708</v>
      </c>
      <c r="W5" s="15">
        <f t="shared" si="0"/>
        <v>43738</v>
      </c>
      <c r="X5" s="15">
        <f t="shared" si="0"/>
        <v>43769</v>
      </c>
      <c r="Y5" s="15">
        <f t="shared" si="0"/>
        <v>43799</v>
      </c>
      <c r="Z5" s="15">
        <f t="shared" si="0"/>
        <v>43830</v>
      </c>
      <c r="AA5" s="15">
        <f t="shared" si="0"/>
        <v>43861</v>
      </c>
      <c r="AB5" s="15">
        <f t="shared" si="0"/>
        <v>43890</v>
      </c>
      <c r="AC5" s="15">
        <f t="shared" si="0"/>
        <v>43921</v>
      </c>
      <c r="AD5" s="15">
        <f t="shared" si="0"/>
        <v>43951</v>
      </c>
      <c r="AE5" s="15">
        <f t="shared" si="0"/>
        <v>43982</v>
      </c>
      <c r="AF5" s="15">
        <f t="shared" si="0"/>
        <v>44012</v>
      </c>
      <c r="AG5" s="15">
        <f t="shared" si="0"/>
        <v>44043</v>
      </c>
      <c r="AH5" s="15">
        <f t="shared" si="0"/>
        <v>44074</v>
      </c>
      <c r="AI5" s="15">
        <f t="shared" si="0"/>
        <v>44104</v>
      </c>
      <c r="AJ5" s="15">
        <f t="shared" si="0"/>
        <v>44135</v>
      </c>
      <c r="AK5" s="15">
        <f t="shared" si="0"/>
        <v>44165</v>
      </c>
      <c r="AL5" s="15">
        <f t="shared" si="0"/>
        <v>44196</v>
      </c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x14ac:dyDescent="0.25">
      <c r="B6" s="14" t="s">
        <v>156</v>
      </c>
      <c r="C6" s="11">
        <f ca="1">CE!C71</f>
        <v>971.66666666666652</v>
      </c>
      <c r="D6" s="11">
        <f ca="1">CE!D71</f>
        <v>440.49241519854263</v>
      </c>
      <c r="E6" s="11">
        <f ca="1">CE!E71</f>
        <v>459.07048115117777</v>
      </c>
      <c r="F6" s="11">
        <f ca="1">CE!F71</f>
        <v>469.52434662566304</v>
      </c>
      <c r="G6" s="11">
        <f ca="1">CE!G71</f>
        <v>462.82533834953983</v>
      </c>
      <c r="H6" s="11">
        <f ca="1">CE!H71</f>
        <v>416.5253004344454</v>
      </c>
      <c r="I6" s="11">
        <f ca="1">CE!I71</f>
        <v>366.45852387629202</v>
      </c>
      <c r="J6" s="11">
        <f ca="1">CE!J71</f>
        <v>440.57377456554627</v>
      </c>
      <c r="K6" s="11">
        <f ca="1">CE!K71</f>
        <v>449.3945955825609</v>
      </c>
      <c r="L6" s="11">
        <f ca="1">CE!L71</f>
        <v>458.35171888249988</v>
      </c>
      <c r="M6" s="11">
        <f ca="1">CE!M71</f>
        <v>467.4454188965737</v>
      </c>
      <c r="N6" s="11">
        <f ca="1">CE!N71</f>
        <v>476.675973012746</v>
      </c>
      <c r="O6" s="11">
        <f ca="1">CE!O71</f>
        <v>486.0436615833728</v>
      </c>
      <c r="P6" s="11">
        <f ca="1">CE!P71</f>
        <v>495.92376793290583</v>
      </c>
      <c r="Q6" s="11">
        <f ca="1">CE!Q71</f>
        <v>527.42418253232768</v>
      </c>
      <c r="R6" s="11">
        <f ca="1">CE!R71</f>
        <v>549.55068382295963</v>
      </c>
      <c r="S6" s="11">
        <f ca="1">CE!S71</f>
        <v>572.0206970369336</v>
      </c>
      <c r="T6" s="11">
        <f ca="1">CE!T71</f>
        <v>594.57699568934686</v>
      </c>
      <c r="U6" s="11">
        <f ca="1">CE!U71</f>
        <v>661.77257696628897</v>
      </c>
      <c r="V6" s="11">
        <f ca="1">CE!V71</f>
        <v>684.317361872226</v>
      </c>
      <c r="W6" s="11">
        <f ca="1">CE!W71</f>
        <v>706.95076064679165</v>
      </c>
      <c r="X6" s="11">
        <f ca="1">CE!X71</f>
        <v>729.67329263918828</v>
      </c>
      <c r="Y6" s="11">
        <f ca="1">CE!Y71</f>
        <v>752.48547935984084</v>
      </c>
      <c r="Z6" s="11">
        <f ca="1">CE!Z71</f>
        <v>786.64832116472621</v>
      </c>
      <c r="AA6" s="11">
        <f ca="1">CE!AA71</f>
        <v>809.59447192554376</v>
      </c>
      <c r="AB6" s="11">
        <f ca="1">CE!AB71</f>
        <v>833.01267552835213</v>
      </c>
      <c r="AC6" s="11">
        <f ca="1">CE!AC71</f>
        <v>881.08722639811128</v>
      </c>
      <c r="AD6" s="11">
        <f ca="1">CE!AD71</f>
        <v>904.58435279570665</v>
      </c>
      <c r="AE6" s="11">
        <f ca="1">CE!AE71</f>
        <v>928.17335585275498</v>
      </c>
      <c r="AF6" s="11">
        <f ca="1">CE!AF71</f>
        <v>951.85477652017312</v>
      </c>
      <c r="AG6" s="11">
        <f ca="1">CE!AG71</f>
        <v>1002.0504007715192</v>
      </c>
      <c r="AH6" s="11">
        <f ca="1">CE!AH71</f>
        <v>1025.8081999835324</v>
      </c>
      <c r="AI6" s="11">
        <f ca="1">CE!AI71</f>
        <v>1049.660511866243</v>
      </c>
      <c r="AJ6" s="11">
        <f ca="1">CE!AJ71</f>
        <v>1073.607884504931</v>
      </c>
      <c r="AK6" s="11">
        <f ca="1">CE!AK71</f>
        <v>1097.6508682858753</v>
      </c>
      <c r="AL6" s="11">
        <f ca="1">CE!AL71</f>
        <v>1133.0118569167871</v>
      </c>
    </row>
    <row r="8" spans="2:48" x14ac:dyDescent="0.25">
      <c r="B8" s="14" t="s">
        <v>105</v>
      </c>
      <c r="C8" s="11">
        <f>CE!C43+CE!C44</f>
        <v>10010</v>
      </c>
      <c r="D8" s="11">
        <f>CE!D43+CE!D44</f>
        <v>10010</v>
      </c>
      <c r="E8" s="11">
        <f>CE!E43+CE!E44</f>
        <v>10010</v>
      </c>
      <c r="F8" s="11">
        <f>CE!F43+CE!F44</f>
        <v>10010</v>
      </c>
      <c r="G8" s="11">
        <f>CE!G43+CE!G44</f>
        <v>10010</v>
      </c>
      <c r="H8" s="11">
        <f>CE!H43+CE!H44</f>
        <v>10010</v>
      </c>
      <c r="I8" s="11">
        <f>CE!I43+CE!I44</f>
        <v>10010</v>
      </c>
      <c r="J8" s="11">
        <f>CE!J43+CE!J44</f>
        <v>10010</v>
      </c>
      <c r="K8" s="11">
        <f>CE!K43+CE!K44</f>
        <v>10010</v>
      </c>
      <c r="L8" s="11">
        <f>CE!L43+CE!L44</f>
        <v>10010</v>
      </c>
      <c r="M8" s="11">
        <f>CE!M43+CE!M44</f>
        <v>10010</v>
      </c>
      <c r="N8" s="11">
        <f>CE!N43+CE!N44</f>
        <v>10010</v>
      </c>
      <c r="O8" s="11">
        <f>CE!O43+CE!O44</f>
        <v>10010</v>
      </c>
      <c r="P8" s="11">
        <f>CE!P43+CE!P44</f>
        <v>10010</v>
      </c>
      <c r="Q8" s="11">
        <f>CE!Q43+CE!Q44</f>
        <v>10010</v>
      </c>
      <c r="R8" s="11">
        <f>CE!R43+CE!R44</f>
        <v>10010</v>
      </c>
      <c r="S8" s="11">
        <f>CE!S43+CE!S44</f>
        <v>10010</v>
      </c>
      <c r="T8" s="11">
        <f>CE!T43+CE!T44</f>
        <v>10010</v>
      </c>
      <c r="U8" s="11">
        <f>CE!U43+CE!U44</f>
        <v>10010</v>
      </c>
      <c r="V8" s="11">
        <f>CE!V43+CE!V44</f>
        <v>10010</v>
      </c>
      <c r="W8" s="11">
        <f>CE!W43+CE!W44</f>
        <v>10010</v>
      </c>
      <c r="X8" s="11">
        <f>CE!X43+CE!X44</f>
        <v>10010</v>
      </c>
      <c r="Y8" s="11">
        <f>CE!Y43+CE!Y44</f>
        <v>10010</v>
      </c>
      <c r="Z8" s="11">
        <f>CE!Z43+CE!Z44</f>
        <v>10010</v>
      </c>
      <c r="AA8" s="11">
        <f>CE!AA43+CE!AA44</f>
        <v>10010</v>
      </c>
      <c r="AB8" s="11">
        <f>CE!AB43+CE!AB44</f>
        <v>10010</v>
      </c>
      <c r="AC8" s="11">
        <f>CE!AC43+CE!AC44</f>
        <v>10010</v>
      </c>
      <c r="AD8" s="11">
        <f>CE!AD43+CE!AD44</f>
        <v>10010</v>
      </c>
      <c r="AE8" s="11">
        <f>CE!AE43+CE!AE44</f>
        <v>10010</v>
      </c>
      <c r="AF8" s="11">
        <f>CE!AF43+CE!AF44</f>
        <v>10010</v>
      </c>
      <c r="AG8" s="11">
        <f>CE!AG43+CE!AG44</f>
        <v>10010</v>
      </c>
      <c r="AH8" s="11">
        <f>CE!AH43+CE!AH44</f>
        <v>10010</v>
      </c>
      <c r="AI8" s="11">
        <f>CE!AI43+CE!AI44</f>
        <v>10010</v>
      </c>
      <c r="AJ8" s="11">
        <f>CE!AJ43+CE!AJ44</f>
        <v>10010</v>
      </c>
      <c r="AK8" s="11">
        <f>CE!AK43+CE!AK44</f>
        <v>10010</v>
      </c>
      <c r="AL8" s="11">
        <f>CE!AL43+CE!AL44</f>
        <v>10010</v>
      </c>
    </row>
    <row r="9" spans="2:48" x14ac:dyDescent="0.25">
      <c r="B9" s="14" t="s">
        <v>2</v>
      </c>
      <c r="C9" s="11">
        <f>CE!C67</f>
        <v>0</v>
      </c>
      <c r="D9" s="11">
        <f>CE!D67</f>
        <v>730.13258480145726</v>
      </c>
      <c r="E9" s="11">
        <f>CE!E67</f>
        <v>711.52703722468004</v>
      </c>
      <c r="F9" s="11">
        <f>CE!F67</f>
        <v>692.83092620427692</v>
      </c>
      <c r="G9" s="11">
        <f>CE!G67</f>
        <v>674.04381091810694</v>
      </c>
      <c r="H9" s="11">
        <f>CE!H67</f>
        <v>655.16524839830436</v>
      </c>
      <c r="I9" s="11">
        <f>CE!I67</f>
        <v>636.19479352083579</v>
      </c>
      <c r="J9" s="11">
        <f>CE!J67</f>
        <v>617.13199899500353</v>
      </c>
      <c r="K9" s="11">
        <f>CE!K67</f>
        <v>597.97641535289995</v>
      </c>
      <c r="L9" s="11">
        <f>CE!L67</f>
        <v>578.72759093880995</v>
      </c>
      <c r="M9" s="11">
        <f>CE!M67</f>
        <v>559.3850718985608</v>
      </c>
      <c r="N9" s="11">
        <f>CE!N67</f>
        <v>539.9484021688221</v>
      </c>
      <c r="O9" s="11">
        <f>CE!O67</f>
        <v>520.41712346635222</v>
      </c>
      <c r="P9" s="11">
        <f>CE!P67</f>
        <v>500.7907752771921</v>
      </c>
      <c r="Q9" s="11">
        <f>CE!Q67</f>
        <v>481.06889484580836</v>
      </c>
      <c r="R9" s="11">
        <f>CE!R67</f>
        <v>461.25101716418106</v>
      </c>
      <c r="S9" s="11">
        <f>CE!S67</f>
        <v>441.3366749608407</v>
      </c>
      <c r="T9" s="11">
        <f>CE!T67</f>
        <v>421.32539868985003</v>
      </c>
      <c r="U9" s="11">
        <f>CE!U67</f>
        <v>401.21671651973327</v>
      </c>
      <c r="V9" s="11">
        <f>CE!V67</f>
        <v>381.01015432235113</v>
      </c>
      <c r="W9" s="11">
        <f>CE!W67</f>
        <v>360.70523566172136</v>
      </c>
      <c r="X9" s="11">
        <f>CE!X67</f>
        <v>340.30148178278591</v>
      </c>
      <c r="Y9" s="11">
        <f>CE!Y67</f>
        <v>319.79841160012188</v>
      </c>
      <c r="Z9" s="11">
        <f>CE!Z67</f>
        <v>299.19554168659892</v>
      </c>
      <c r="AA9" s="11">
        <f>CE!AA67</f>
        <v>278.49238626198076</v>
      </c>
      <c r="AB9" s="11">
        <f>CE!AB67</f>
        <v>257.68845718147111</v>
      </c>
      <c r="AC9" s="11">
        <f>CE!AC67</f>
        <v>236.78326392420419</v>
      </c>
      <c r="AD9" s="11">
        <f>CE!AD67</f>
        <v>215.77631358167929</v>
      </c>
      <c r="AE9" s="11">
        <f>CE!AE67</f>
        <v>194.66711084613854</v>
      </c>
      <c r="AF9" s="11">
        <f>CE!AF67</f>
        <v>173.45515799888844</v>
      </c>
      <c r="AG9" s="11">
        <f>CE!AG67</f>
        <v>152.13995489856467</v>
      </c>
      <c r="AH9" s="11">
        <f>CE!AH67</f>
        <v>130.72099896933955</v>
      </c>
      <c r="AI9" s="11">
        <f>CE!AI67</f>
        <v>109.19778518907205</v>
      </c>
      <c r="AJ9" s="11">
        <f>CE!AJ67</f>
        <v>87.569806077400358</v>
      </c>
      <c r="AK9" s="11">
        <f>CE!AK67</f>
        <v>65.836551683776435</v>
      </c>
      <c r="AL9" s="11">
        <f>CE!AL67</f>
        <v>43.997509575442102</v>
      </c>
    </row>
    <row r="11" spans="2:48" x14ac:dyDescent="0.25">
      <c r="B11" s="14" t="s">
        <v>127</v>
      </c>
      <c r="C11" s="22">
        <f>'Modulo investimenti'!E135</f>
        <v>-1458.3333333333335</v>
      </c>
      <c r="D11" s="22">
        <f>'Modulo investimenti'!F135</f>
        <v>-1458.3333333333335</v>
      </c>
      <c r="E11" s="22">
        <f>'Modulo investimenti'!G135</f>
        <v>-1458.3333333333335</v>
      </c>
      <c r="F11" s="22">
        <f>'Modulo investimenti'!H135</f>
        <v>-1458.3333333333335</v>
      </c>
      <c r="G11" s="22">
        <f>'Modulo investimenti'!I135</f>
        <v>-1458.3333333333335</v>
      </c>
      <c r="H11" s="22">
        <f>'Modulo investimenti'!J135</f>
        <v>-1458.3333333333335</v>
      </c>
      <c r="I11" s="22">
        <f>'Modulo investimenti'!K135</f>
        <v>-1458.3333333333335</v>
      </c>
      <c r="J11" s="22">
        <f>'Modulo investimenti'!L135</f>
        <v>-1458.3333333333335</v>
      </c>
      <c r="K11" s="22">
        <f>'Modulo investimenti'!M135</f>
        <v>-1458.3333333333335</v>
      </c>
      <c r="L11" s="22">
        <f>'Modulo investimenti'!N135</f>
        <v>-1458.3333333333335</v>
      </c>
      <c r="M11" s="22">
        <f>'Modulo investimenti'!O135</f>
        <v>-1458.3333333333335</v>
      </c>
      <c r="N11" s="22">
        <f>'Modulo investimenti'!P135</f>
        <v>-1458.3333333333335</v>
      </c>
      <c r="O11" s="22">
        <f>'Modulo investimenti'!Q135</f>
        <v>-1458.3333333333335</v>
      </c>
      <c r="P11" s="22">
        <f>'Modulo investimenti'!R135</f>
        <v>-1458.3333333333335</v>
      </c>
      <c r="Q11" s="22">
        <f>'Modulo investimenti'!S135</f>
        <v>-1458.3333333333335</v>
      </c>
      <c r="R11" s="22">
        <f>'Modulo investimenti'!T135</f>
        <v>-1458.3333333333335</v>
      </c>
      <c r="S11" s="22">
        <f>'Modulo investimenti'!U135</f>
        <v>-1458.3333333333335</v>
      </c>
      <c r="T11" s="22">
        <f>'Modulo investimenti'!V135</f>
        <v>-1458.3333333333335</v>
      </c>
      <c r="U11" s="22">
        <f>'Modulo investimenti'!W135</f>
        <v>-1458.3333333333335</v>
      </c>
      <c r="V11" s="22">
        <f>'Modulo investimenti'!X135</f>
        <v>-1458.3333333333335</v>
      </c>
      <c r="W11" s="22">
        <f>'Modulo investimenti'!Y135</f>
        <v>-1458.3333333333335</v>
      </c>
      <c r="X11" s="22">
        <f>'Modulo investimenti'!Z135</f>
        <v>-1458.3333333333335</v>
      </c>
      <c r="Y11" s="22">
        <f>'Modulo investimenti'!AA135</f>
        <v>-1458.3333333333335</v>
      </c>
      <c r="Z11" s="22">
        <f>'Modulo investimenti'!AB135</f>
        <v>-1458.3333333333335</v>
      </c>
      <c r="AA11" s="22">
        <f>'Modulo investimenti'!AC135</f>
        <v>-1458.3333333333335</v>
      </c>
      <c r="AB11" s="22">
        <f>'Modulo investimenti'!AD135</f>
        <v>-1458.3333333333335</v>
      </c>
      <c r="AC11" s="22">
        <f>'Modulo investimenti'!AE135</f>
        <v>-1458.3333333333335</v>
      </c>
      <c r="AD11" s="22">
        <f>'Modulo investimenti'!AF135</f>
        <v>-1458.3333333333335</v>
      </c>
      <c r="AE11" s="22">
        <f>'Modulo investimenti'!AG135</f>
        <v>-1458.3333333333335</v>
      </c>
      <c r="AF11" s="22">
        <f>'Modulo investimenti'!AH135</f>
        <v>-1458.3333333333335</v>
      </c>
      <c r="AG11" s="22">
        <f>'Modulo investimenti'!AI135</f>
        <v>-1458.3333333333335</v>
      </c>
      <c r="AH11" s="22">
        <f>'Modulo investimenti'!AJ135</f>
        <v>-1458.3333333333335</v>
      </c>
      <c r="AI11" s="22">
        <f>'Modulo investimenti'!AK135</f>
        <v>-1458.3333333333335</v>
      </c>
      <c r="AJ11" s="22">
        <f>'Modulo investimenti'!AL135</f>
        <v>-1458.3333333333335</v>
      </c>
      <c r="AK11" s="22">
        <f>'Modulo investimenti'!AM135</f>
        <v>-1458.3333333333335</v>
      </c>
      <c r="AL11" s="22">
        <f>'Modulo investimenti'!AN135</f>
        <v>-1458.3333333333335</v>
      </c>
    </row>
    <row r="13" spans="2:48" x14ac:dyDescent="0.25">
      <c r="B13" s="14" t="s">
        <v>157</v>
      </c>
      <c r="C13" s="30">
        <f ca="1">SUM(C6:C11)</f>
        <v>9523.3333333333321</v>
      </c>
      <c r="D13" s="30">
        <f t="shared" ref="D13:AL13" ca="1" si="1">SUM(D6:D11)</f>
        <v>9722.2916666666661</v>
      </c>
      <c r="E13" s="30">
        <f t="shared" ca="1" si="1"/>
        <v>9722.2641850425243</v>
      </c>
      <c r="F13" s="30">
        <f t="shared" ca="1" si="1"/>
        <v>9714.0219394966061</v>
      </c>
      <c r="G13" s="30">
        <f t="shared" ca="1" si="1"/>
        <v>9688.5358159343123</v>
      </c>
      <c r="H13" s="30">
        <f t="shared" ca="1" si="1"/>
        <v>9623.3572154994163</v>
      </c>
      <c r="I13" s="30">
        <f t="shared" ca="1" si="1"/>
        <v>9554.3199840637935</v>
      </c>
      <c r="J13" s="30">
        <f t="shared" ca="1" si="1"/>
        <v>9609.3724402272164</v>
      </c>
      <c r="K13" s="30">
        <f t="shared" ca="1" si="1"/>
        <v>9599.0376776021258</v>
      </c>
      <c r="L13" s="30">
        <f t="shared" ca="1" si="1"/>
        <v>9588.745976487975</v>
      </c>
      <c r="M13" s="30">
        <f t="shared" ca="1" si="1"/>
        <v>9578.4971574618012</v>
      </c>
      <c r="N13" s="30">
        <f t="shared" ca="1" si="1"/>
        <v>9568.2910418482334</v>
      </c>
      <c r="O13" s="30">
        <f t="shared" ca="1" si="1"/>
        <v>9558.1274517163911</v>
      </c>
      <c r="P13" s="30">
        <f t="shared" ca="1" si="1"/>
        <v>9548.381209876763</v>
      </c>
      <c r="Q13" s="30">
        <f t="shared" ca="1" si="1"/>
        <v>9560.1597440448022</v>
      </c>
      <c r="R13" s="30">
        <f t="shared" ca="1" si="1"/>
        <v>9562.4683676538061</v>
      </c>
      <c r="S13" s="30">
        <f t="shared" ca="1" si="1"/>
        <v>9565.02403866444</v>
      </c>
      <c r="T13" s="30">
        <f t="shared" ca="1" si="1"/>
        <v>9567.5690610458641</v>
      </c>
      <c r="U13" s="30">
        <f t="shared" ca="1" si="1"/>
        <v>9614.6559601526878</v>
      </c>
      <c r="V13" s="30">
        <f t="shared" ca="1" si="1"/>
        <v>9616.9941828612446</v>
      </c>
      <c r="W13" s="30">
        <f t="shared" ca="1" si="1"/>
        <v>9619.3226629751789</v>
      </c>
      <c r="X13" s="30">
        <f t="shared" ca="1" si="1"/>
        <v>9621.6414410886409</v>
      </c>
      <c r="Y13" s="30">
        <f t="shared" ca="1" si="1"/>
        <v>9623.9505576266292</v>
      </c>
      <c r="Z13" s="30">
        <f t="shared" ca="1" si="1"/>
        <v>9637.510529517991</v>
      </c>
      <c r="AA13" s="30">
        <f t="shared" ca="1" si="1"/>
        <v>9639.7535248541917</v>
      </c>
      <c r="AB13" s="30">
        <f t="shared" ca="1" si="1"/>
        <v>9642.3677993764904</v>
      </c>
      <c r="AC13" s="30">
        <f t="shared" ca="1" si="1"/>
        <v>9669.5371569889812</v>
      </c>
      <c r="AD13" s="30">
        <f t="shared" ca="1" si="1"/>
        <v>9672.0273330440505</v>
      </c>
      <c r="AE13" s="30">
        <f t="shared" ca="1" si="1"/>
        <v>9674.5071333655596</v>
      </c>
      <c r="AF13" s="30">
        <f t="shared" ca="1" si="1"/>
        <v>9676.9766011857282</v>
      </c>
      <c r="AG13" s="30">
        <f t="shared" ca="1" si="1"/>
        <v>9705.8570223367497</v>
      </c>
      <c r="AH13" s="30">
        <f t="shared" ca="1" si="1"/>
        <v>9708.1958656195384</v>
      </c>
      <c r="AI13" s="30">
        <f t="shared" ca="1" si="1"/>
        <v>9710.5249637219804</v>
      </c>
      <c r="AJ13" s="30">
        <f t="shared" ca="1" si="1"/>
        <v>9712.8443572489978</v>
      </c>
      <c r="AK13" s="30">
        <f t="shared" ca="1" si="1"/>
        <v>9715.1540866363175</v>
      </c>
      <c r="AL13" s="30">
        <f t="shared" ca="1" si="1"/>
        <v>9728.6760331588939</v>
      </c>
    </row>
    <row r="15" spans="2:48" x14ac:dyDescent="0.25">
      <c r="B15" s="14" t="s">
        <v>158</v>
      </c>
      <c r="N15" s="30">
        <f ca="1">SUM(C13:N13)</f>
        <v>115492.06843366401</v>
      </c>
      <c r="Z15" s="11">
        <f ca="1">IF(AND(N15&lt;0,SUM(O13:Z13)&gt;0),SUM(C13:Z13),SUM(O13:Z13))</f>
        <v>115095.80520722443</v>
      </c>
      <c r="AL15" s="11">
        <f ca="1">IF(AND(Z15&lt;0,SUM(AA13:AL13)&gt;0),SUM(C13:AL13),SUM(AA13:AL13))</f>
        <v>116256.42187753748</v>
      </c>
    </row>
    <row r="17" spans="2:38" x14ac:dyDescent="0.25">
      <c r="B17" s="14" t="s">
        <v>169</v>
      </c>
      <c r="N17" s="11">
        <f ca="1">IF(N15&gt;0,N15*$C$3,0)</f>
        <v>4504.1906689128964</v>
      </c>
      <c r="Z17" s="11">
        <f ca="1">IF(Z15&gt;0,Z15*$C$3,0)</f>
        <v>4488.7364030817525</v>
      </c>
      <c r="AL17" s="11">
        <f ca="1">IF(AL15&gt;0,AL15*$C$3,0)</f>
        <v>4534.0004532239618</v>
      </c>
    </row>
    <row r="19" spans="2:38" x14ac:dyDescent="0.25">
      <c r="B19" s="14" t="s">
        <v>170</v>
      </c>
      <c r="T19" s="30">
        <f ca="1">N17</f>
        <v>4504.1906689128964</v>
      </c>
      <c r="AF19" s="38">
        <f ca="1">IF(Z17-T20-Y21&gt;0,Z17-T20-Y21,0)</f>
        <v>0</v>
      </c>
    </row>
    <row r="20" spans="2:38" x14ac:dyDescent="0.25">
      <c r="B20" s="14" t="s">
        <v>161</v>
      </c>
      <c r="T20" s="22">
        <f ca="1">N17*0.4</f>
        <v>1801.6762675651587</v>
      </c>
      <c r="AF20" s="22">
        <f ca="1">Z17*0.4</f>
        <v>1795.494561232701</v>
      </c>
    </row>
    <row r="21" spans="2:38" x14ac:dyDescent="0.25">
      <c r="B21" s="14" t="s">
        <v>162</v>
      </c>
      <c r="Y21" s="22">
        <f ca="1">N17*0.6</f>
        <v>2702.5144013477379</v>
      </c>
      <c r="AK21" s="22">
        <f ca="1">Z17*0.6</f>
        <v>2693.2418418490515</v>
      </c>
    </row>
    <row r="22" spans="2:38" x14ac:dyDescent="0.25">
      <c r="B22" s="14" t="s">
        <v>171</v>
      </c>
      <c r="C22" s="11">
        <f>SUM(C19:C21)</f>
        <v>0</v>
      </c>
      <c r="D22" s="11">
        <f t="shared" ref="D22:AL22" si="2">SUM(D19:D21)</f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ca="1" si="2"/>
        <v>6305.8669364780553</v>
      </c>
      <c r="U22" s="11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ca="1" si="2"/>
        <v>2702.5144013477379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1">
        <f t="shared" si="2"/>
        <v>0</v>
      </c>
      <c r="AD22" s="11">
        <f t="shared" si="2"/>
        <v>0</v>
      </c>
      <c r="AE22" s="11">
        <f t="shared" si="2"/>
        <v>0</v>
      </c>
      <c r="AF22" s="11">
        <f t="shared" ca="1" si="2"/>
        <v>1795.494561232701</v>
      </c>
      <c r="AG22" s="11">
        <f t="shared" si="2"/>
        <v>0</v>
      </c>
      <c r="AH22" s="11">
        <f t="shared" si="2"/>
        <v>0</v>
      </c>
      <c r="AI22" s="11">
        <f t="shared" si="2"/>
        <v>0</v>
      </c>
      <c r="AJ22" s="11">
        <f t="shared" si="2"/>
        <v>0</v>
      </c>
      <c r="AK22" s="11">
        <f t="shared" ca="1" si="2"/>
        <v>2693.2418418490515</v>
      </c>
      <c r="AL22" s="11">
        <f t="shared" si="2"/>
        <v>0</v>
      </c>
    </row>
    <row r="24" spans="2:38" x14ac:dyDescent="0.25">
      <c r="B24" s="14" t="s">
        <v>27</v>
      </c>
      <c r="C24" s="11">
        <f>IF(SUM($C17:C17)-SUM($C22:C22)&gt;0,SUM($C17:C17)-SUM($C22:C22),0)</f>
        <v>0</v>
      </c>
      <c r="D24" s="11">
        <f>IF(SUM($C17:D17)-SUM($C22:D22)&gt;0,SUM($C17:D17)-SUM($C22:D22),0)</f>
        <v>0</v>
      </c>
      <c r="E24" s="11">
        <f>IF(SUM($C17:E17)-SUM($C22:E22)&gt;0,SUM($C17:E17)-SUM($C22:E22),0)</f>
        <v>0</v>
      </c>
      <c r="F24" s="11">
        <f>IF(SUM($C17:F17)-SUM($C22:F22)&gt;0,SUM($C17:F17)-SUM($C22:F22),0)</f>
        <v>0</v>
      </c>
      <c r="G24" s="11">
        <f>IF(SUM($C17:G17)-SUM($C22:G22)&gt;0,SUM($C17:G17)-SUM($C22:G22),0)</f>
        <v>0</v>
      </c>
      <c r="H24" s="11">
        <f>IF(SUM($C17:H17)-SUM($C22:H22)&gt;0,SUM($C17:H17)-SUM($C22:H22),0)</f>
        <v>0</v>
      </c>
      <c r="I24" s="11">
        <f>IF(SUM($C17:I17)-SUM($C22:I22)&gt;0,SUM($C17:I17)-SUM($C22:I22),0)</f>
        <v>0</v>
      </c>
      <c r="J24" s="11">
        <f>IF(SUM($C17:J17)-SUM($C22:J22)&gt;0,SUM($C17:J17)-SUM($C22:J22),0)</f>
        <v>0</v>
      </c>
      <c r="K24" s="11">
        <f>IF(SUM($C17:K17)-SUM($C22:K22)&gt;0,SUM($C17:K17)-SUM($C22:K22),0)</f>
        <v>0</v>
      </c>
      <c r="L24" s="11">
        <f>IF(SUM($C17:L17)-SUM($C22:L22)&gt;0,SUM($C17:L17)-SUM($C22:L22),0)</f>
        <v>0</v>
      </c>
      <c r="M24" s="11">
        <f>IF(SUM($C17:M17)-SUM($C22:M22)&gt;0,SUM($C17:M17)-SUM($C22:M22),0)</f>
        <v>0</v>
      </c>
      <c r="N24" s="11">
        <f ca="1">IF(SUM($C17:N17)-SUM($C22:N22)&gt;0,SUM($C17:N17)-SUM($C22:N22),0)</f>
        <v>4504.1906689128964</v>
      </c>
      <c r="O24" s="11">
        <f ca="1">IF(SUM($C17:O17)-SUM($C22:O22)&gt;0,SUM($C17:O17)-SUM($C22:O22),0)</f>
        <v>4504.1906689128964</v>
      </c>
      <c r="P24" s="11">
        <f ca="1">IF(SUM($C17:P17)-SUM($C22:P22)&gt;0,SUM($C17:P17)-SUM($C22:P22),0)</f>
        <v>4504.1906689128964</v>
      </c>
      <c r="Q24" s="11">
        <f ca="1">IF(SUM($C17:Q17)-SUM($C22:Q22)&gt;0,SUM($C17:Q17)-SUM($C22:Q22),0)</f>
        <v>4504.1906689128964</v>
      </c>
      <c r="R24" s="11">
        <f ca="1">IF(SUM($C17:R17)-SUM($C22:R22)&gt;0,SUM($C17:R17)-SUM($C22:R22),0)</f>
        <v>4504.1906689128964</v>
      </c>
      <c r="S24" s="11">
        <f ca="1">IF(SUM($C17:S17)-SUM($C22:S22)&gt;0,SUM($C17:S17)-SUM($C22:S22),0)</f>
        <v>4504.1906689128964</v>
      </c>
      <c r="T24" s="11">
        <f ca="1">IF(SUM($C17:T17)-SUM($C22:T22)&gt;0,SUM($C17:T17)-SUM($C22:T22),0)</f>
        <v>0</v>
      </c>
      <c r="U24" s="11">
        <f ca="1">IF(SUM($C17:U17)-SUM($C22:U22)&gt;0,SUM($C17:U17)-SUM($C22:U22),0)</f>
        <v>0</v>
      </c>
      <c r="V24" s="11">
        <f ca="1">IF(SUM($C17:V17)-SUM($C22:V22)&gt;0,SUM($C17:V17)-SUM($C22:V22),0)</f>
        <v>0</v>
      </c>
      <c r="W24" s="11">
        <f ca="1">IF(SUM($C17:W17)-SUM($C22:W22)&gt;0,SUM($C17:W17)-SUM($C22:W22),0)</f>
        <v>0</v>
      </c>
      <c r="X24" s="11">
        <f ca="1">IF(SUM($C17:X17)-SUM($C22:X22)&gt;0,SUM($C17:X17)-SUM($C22:X22),0)</f>
        <v>0</v>
      </c>
      <c r="Y24" s="11">
        <f ca="1">IF(SUM($C17:Y17)-SUM($C22:Y22)&gt;0,SUM($C17:Y17)-SUM($C22:Y22),0)</f>
        <v>0</v>
      </c>
      <c r="Z24" s="11">
        <f ca="1">IF(SUM($C17:Z17)-SUM($C22:Z22)&gt;0,SUM($C17:Z17)-SUM($C22:Z22),0)</f>
        <v>0</v>
      </c>
      <c r="AA24" s="11">
        <f ca="1">IF(SUM($C17:AA17)-SUM($C22:AA22)&gt;0,SUM($C17:AA17)-SUM($C22:AA22),0)</f>
        <v>0</v>
      </c>
      <c r="AB24" s="11">
        <f ca="1">IF(SUM($C17:AB17)-SUM($C22:AB22)&gt;0,SUM($C17:AB17)-SUM($C22:AB22),0)</f>
        <v>0</v>
      </c>
      <c r="AC24" s="11">
        <f ca="1">IF(SUM($C17:AC17)-SUM($C22:AC22)&gt;0,SUM($C17:AC17)-SUM($C22:AC22),0)</f>
        <v>0</v>
      </c>
      <c r="AD24" s="11">
        <f ca="1">IF(SUM($C17:AD17)-SUM($C22:AD22)&gt;0,SUM($C17:AD17)-SUM($C22:AD22),0)</f>
        <v>0</v>
      </c>
      <c r="AE24" s="11">
        <f ca="1">IF(SUM($C17:AE17)-SUM($C22:AE22)&gt;0,SUM($C17:AE17)-SUM($C22:AE22),0)</f>
        <v>0</v>
      </c>
      <c r="AF24" s="11">
        <f ca="1">IF(SUM($C17:AF17)-SUM($C22:AF22)&gt;0,SUM($C17:AF17)-SUM($C22:AF22),0)</f>
        <v>0</v>
      </c>
      <c r="AG24" s="11">
        <f ca="1">IF(SUM($C17:AG17)-SUM($C22:AG22)&gt;0,SUM($C17:AG17)-SUM($C22:AG22),0)</f>
        <v>0</v>
      </c>
      <c r="AH24" s="11">
        <f ca="1">IF(SUM($C17:AH17)-SUM($C22:AH22)&gt;0,SUM($C17:AH17)-SUM($C22:AH22),0)</f>
        <v>0</v>
      </c>
      <c r="AI24" s="11">
        <f ca="1">IF(SUM($C17:AI17)-SUM($C22:AI22)&gt;0,SUM($C17:AI17)-SUM($C22:AI22),0)</f>
        <v>0</v>
      </c>
      <c r="AJ24" s="11">
        <f ca="1">IF(SUM($C17:AJ17)-SUM($C22:AJ22)&gt;0,SUM($C17:AJ17)-SUM($C22:AJ22),0)</f>
        <v>0</v>
      </c>
      <c r="AK24" s="11">
        <f ca="1">IF(SUM($C17:AK17)-SUM($C22:AK22)&gt;0,SUM($C17:AK17)-SUM($C22:AK22),0)</f>
        <v>0</v>
      </c>
      <c r="AL24" s="11">
        <f ca="1">IF(SUM($C17:AL17)-SUM($C22:AL22)&gt;0,SUM($C17:AL17)-SUM($C22:AL22),0)</f>
        <v>29.809784311064504</v>
      </c>
    </row>
    <row r="25" spans="2:38" x14ac:dyDescent="0.25">
      <c r="B25" s="14" t="s">
        <v>6</v>
      </c>
      <c r="C25" s="11">
        <f>IF(SUM($C17:C17)-SUM($C22:C22)&lt;0,SUM($C22:C22)-SUM($C17:C17),0)</f>
        <v>0</v>
      </c>
      <c r="D25" s="11">
        <f>IF(SUM($C17:D17)-SUM($C22:D22)&lt;0,SUM($C22:D22)-SUM($C17:D17),0)</f>
        <v>0</v>
      </c>
      <c r="E25" s="11">
        <f>IF(SUM($C17:E17)-SUM($C22:E22)&lt;0,SUM($C22:E22)-SUM($C17:E17),0)</f>
        <v>0</v>
      </c>
      <c r="F25" s="11">
        <f>IF(SUM($C17:F17)-SUM($C22:F22)&lt;0,SUM($C22:F22)-SUM($C17:F17),0)</f>
        <v>0</v>
      </c>
      <c r="G25" s="11">
        <f>IF(SUM($C17:G17)-SUM($C22:G22)&lt;0,SUM($C22:G22)-SUM($C17:G17),0)</f>
        <v>0</v>
      </c>
      <c r="H25" s="11">
        <f>IF(SUM($C17:H17)-SUM($C22:H22)&lt;0,SUM($C22:H22)-SUM($C17:H17),0)</f>
        <v>0</v>
      </c>
      <c r="I25" s="11">
        <f>IF(SUM($C17:I17)-SUM($C22:I22)&lt;0,SUM($C22:I22)-SUM($C17:I17),0)</f>
        <v>0</v>
      </c>
      <c r="J25" s="11">
        <f>IF(SUM($C17:J17)-SUM($C22:J22)&lt;0,SUM($C22:J22)-SUM($C17:J17),0)</f>
        <v>0</v>
      </c>
      <c r="K25" s="11">
        <f>IF(SUM($C17:K17)-SUM($C22:K22)&lt;0,SUM($C22:K22)-SUM($C17:K17),0)</f>
        <v>0</v>
      </c>
      <c r="L25" s="11">
        <f>IF(SUM($C17:L17)-SUM($C22:L22)&lt;0,SUM($C22:L22)-SUM($C17:L17),0)</f>
        <v>0</v>
      </c>
      <c r="M25" s="11">
        <f>IF(SUM($C17:M17)-SUM($C22:M22)&lt;0,SUM($C22:M22)-SUM($C17:M17),0)</f>
        <v>0</v>
      </c>
      <c r="N25" s="11">
        <f ca="1">IF(SUM($C17:N17)-SUM($C22:N22)&lt;0,SUM($C22:N22)-SUM($C17:N17),0)</f>
        <v>0</v>
      </c>
      <c r="O25" s="11">
        <f ca="1">IF(SUM($C17:O17)-SUM($C22:O22)&lt;0,SUM($C22:O22)-SUM($C17:O17),0)</f>
        <v>0</v>
      </c>
      <c r="P25" s="11">
        <f ca="1">IF(SUM($C17:P17)-SUM($C22:P22)&lt;0,SUM($C22:P22)-SUM($C17:P17),0)</f>
        <v>0</v>
      </c>
      <c r="Q25" s="11">
        <f ca="1">IF(SUM($C17:Q17)-SUM($C22:Q22)&lt;0,SUM($C22:Q22)-SUM($C17:Q17),0)</f>
        <v>0</v>
      </c>
      <c r="R25" s="11">
        <f ca="1">IF(SUM($C17:R17)-SUM($C22:R22)&lt;0,SUM($C22:R22)-SUM($C17:R17),0)</f>
        <v>0</v>
      </c>
      <c r="S25" s="11">
        <f ca="1">IF(SUM($C17:S17)-SUM($C22:S22)&lt;0,SUM($C22:S22)-SUM($C17:S17),0)</f>
        <v>0</v>
      </c>
      <c r="T25" s="11">
        <f ca="1">IF(SUM($C17:T17)-SUM($C22:T22)&lt;0,SUM($C22:T22)-SUM($C17:T17),0)</f>
        <v>1801.6762675651589</v>
      </c>
      <c r="U25" s="11">
        <f ca="1">IF(SUM($C17:U17)-SUM($C22:U22)&lt;0,SUM($C22:U22)-SUM($C17:U17),0)</f>
        <v>1801.6762675651589</v>
      </c>
      <c r="V25" s="11">
        <f ca="1">IF(SUM($C17:V17)-SUM($C22:V22)&lt;0,SUM($C22:V22)-SUM($C17:V17),0)</f>
        <v>1801.6762675651589</v>
      </c>
      <c r="W25" s="11">
        <f ca="1">IF(SUM($C17:W17)-SUM($C22:W22)&lt;0,SUM($C22:W22)-SUM($C17:W17),0)</f>
        <v>1801.6762675651589</v>
      </c>
      <c r="X25" s="11">
        <f ca="1">IF(SUM($C17:X17)-SUM($C22:X22)&lt;0,SUM($C22:X22)-SUM($C17:X17),0)</f>
        <v>1801.6762675651589</v>
      </c>
      <c r="Y25" s="11">
        <f ca="1">IF(SUM($C17:Y17)-SUM($C22:Y22)&lt;0,SUM($C22:Y22)-SUM($C17:Y17),0)</f>
        <v>4504.1906689128964</v>
      </c>
      <c r="Z25" s="11">
        <f ca="1">IF(SUM($C17:Z17)-SUM($C22:Z22)&lt;0,SUM($C22:Z22)-SUM($C17:Z17),0)</f>
        <v>15.454265831143857</v>
      </c>
      <c r="AA25" s="11">
        <f ca="1">IF(SUM($C17:AA17)-SUM($C22:AA22)&lt;0,SUM($C22:AA22)-SUM($C17:AA17),0)</f>
        <v>15.454265831143857</v>
      </c>
      <c r="AB25" s="11">
        <f ca="1">IF(SUM($C17:AB17)-SUM($C22:AB22)&lt;0,SUM($C22:AB22)-SUM($C17:AB17),0)</f>
        <v>15.454265831143857</v>
      </c>
      <c r="AC25" s="11">
        <f ca="1">IF(SUM($C17:AC17)-SUM($C22:AC22)&lt;0,SUM($C22:AC22)-SUM($C17:AC17),0)</f>
        <v>15.454265831143857</v>
      </c>
      <c r="AD25" s="11">
        <f ca="1">IF(SUM($C17:AD17)-SUM($C22:AD22)&lt;0,SUM($C22:AD22)-SUM($C17:AD17),0)</f>
        <v>15.454265831143857</v>
      </c>
      <c r="AE25" s="11">
        <f ca="1">IF(SUM($C17:AE17)-SUM($C22:AE22)&lt;0,SUM($C22:AE22)-SUM($C17:AE17),0)</f>
        <v>15.454265831143857</v>
      </c>
      <c r="AF25" s="11">
        <f ca="1">IF(SUM($C17:AF17)-SUM($C22:AF22)&lt;0,SUM($C22:AF22)-SUM($C17:AF17),0)</f>
        <v>1810.9488270638449</v>
      </c>
      <c r="AG25" s="11">
        <f ca="1">IF(SUM($C17:AG17)-SUM($C22:AG22)&lt;0,SUM($C22:AG22)-SUM($C17:AG17),0)</f>
        <v>1810.9488270638449</v>
      </c>
      <c r="AH25" s="11">
        <f ca="1">IF(SUM($C17:AH17)-SUM($C22:AH22)&lt;0,SUM($C22:AH22)-SUM($C17:AH17),0)</f>
        <v>1810.9488270638449</v>
      </c>
      <c r="AI25" s="11">
        <f ca="1">IF(SUM($C17:AI17)-SUM($C22:AI22)&lt;0,SUM($C22:AI22)-SUM($C17:AI17),0)</f>
        <v>1810.9488270638449</v>
      </c>
      <c r="AJ25" s="11">
        <f ca="1">IF(SUM($C17:AJ17)-SUM($C22:AJ22)&lt;0,SUM($C22:AJ22)-SUM($C17:AJ17),0)</f>
        <v>1810.9488270638449</v>
      </c>
      <c r="AK25" s="11">
        <f ca="1">IF(SUM($C17:AK17)-SUM($C22:AK22)&lt;0,SUM($C22:AK22)-SUM($C17:AK17),0)</f>
        <v>4504.1906689128973</v>
      </c>
      <c r="AL25" s="11">
        <f ca="1">IF(SUM($C17:AL17)-SUM($C22:AL22)&lt;0,SUM($C22:AL22)-SUM($C17:AL17),0)</f>
        <v>0</v>
      </c>
    </row>
    <row r="27" spans="2:38" x14ac:dyDescent="0.25">
      <c r="B27" s="14" t="s">
        <v>172</v>
      </c>
      <c r="C27" s="30">
        <f>C24</f>
        <v>0</v>
      </c>
      <c r="D27" s="30">
        <f>D24-C24</f>
        <v>0</v>
      </c>
      <c r="E27" s="30">
        <f t="shared" ref="E27:AL27" si="3">E24-D24</f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0">
        <f t="shared" si="3"/>
        <v>0</v>
      </c>
      <c r="J27" s="30">
        <f t="shared" si="3"/>
        <v>0</v>
      </c>
      <c r="K27" s="30">
        <f t="shared" si="3"/>
        <v>0</v>
      </c>
      <c r="L27" s="30">
        <f t="shared" si="3"/>
        <v>0</v>
      </c>
      <c r="M27" s="30">
        <f t="shared" si="3"/>
        <v>0</v>
      </c>
      <c r="N27" s="30">
        <f t="shared" ca="1" si="3"/>
        <v>4504.1906689128964</v>
      </c>
      <c r="O27" s="30">
        <f t="shared" ca="1" si="3"/>
        <v>0</v>
      </c>
      <c r="P27" s="30">
        <f t="shared" ca="1" si="3"/>
        <v>0</v>
      </c>
      <c r="Q27" s="30">
        <f t="shared" ca="1" si="3"/>
        <v>0</v>
      </c>
      <c r="R27" s="30">
        <f t="shared" ca="1" si="3"/>
        <v>0</v>
      </c>
      <c r="S27" s="30">
        <f t="shared" ca="1" si="3"/>
        <v>0</v>
      </c>
      <c r="T27" s="30">
        <f t="shared" ca="1" si="3"/>
        <v>-4504.1906689128964</v>
      </c>
      <c r="U27" s="30">
        <f t="shared" ca="1" si="3"/>
        <v>0</v>
      </c>
      <c r="V27" s="30">
        <f t="shared" ca="1" si="3"/>
        <v>0</v>
      </c>
      <c r="W27" s="30">
        <f t="shared" ca="1" si="3"/>
        <v>0</v>
      </c>
      <c r="X27" s="30">
        <f t="shared" ca="1" si="3"/>
        <v>0</v>
      </c>
      <c r="Y27" s="30">
        <f t="shared" ca="1" si="3"/>
        <v>0</v>
      </c>
      <c r="Z27" s="30">
        <f t="shared" ca="1" si="3"/>
        <v>0</v>
      </c>
      <c r="AA27" s="30">
        <f t="shared" ca="1" si="3"/>
        <v>0</v>
      </c>
      <c r="AB27" s="30">
        <f t="shared" ca="1" si="3"/>
        <v>0</v>
      </c>
      <c r="AC27" s="30">
        <f t="shared" ca="1" si="3"/>
        <v>0</v>
      </c>
      <c r="AD27" s="30">
        <f t="shared" ca="1" si="3"/>
        <v>0</v>
      </c>
      <c r="AE27" s="30">
        <f t="shared" ca="1" si="3"/>
        <v>0</v>
      </c>
      <c r="AF27" s="30">
        <f t="shared" ca="1" si="3"/>
        <v>0</v>
      </c>
      <c r="AG27" s="30">
        <f t="shared" ca="1" si="3"/>
        <v>0</v>
      </c>
      <c r="AH27" s="30">
        <f t="shared" ca="1" si="3"/>
        <v>0</v>
      </c>
      <c r="AI27" s="30">
        <f t="shared" ca="1" si="3"/>
        <v>0</v>
      </c>
      <c r="AJ27" s="30">
        <f t="shared" ca="1" si="3"/>
        <v>0</v>
      </c>
      <c r="AK27" s="30">
        <f t="shared" ca="1" si="3"/>
        <v>0</v>
      </c>
      <c r="AL27" s="30">
        <f t="shared" ca="1" si="3"/>
        <v>29.809784311064504</v>
      </c>
    </row>
    <row r="28" spans="2:38" x14ac:dyDescent="0.25">
      <c r="B28" s="14" t="s">
        <v>173</v>
      </c>
      <c r="C28" s="30">
        <f>C25</f>
        <v>0</v>
      </c>
      <c r="D28" s="30">
        <f>D25-C25</f>
        <v>0</v>
      </c>
      <c r="E28" s="30">
        <f t="shared" ref="E28:AL28" si="4">E25-D25</f>
        <v>0</v>
      </c>
      <c r="F28" s="30">
        <f t="shared" si="4"/>
        <v>0</v>
      </c>
      <c r="G28" s="30">
        <f t="shared" si="4"/>
        <v>0</v>
      </c>
      <c r="H28" s="30">
        <f t="shared" si="4"/>
        <v>0</v>
      </c>
      <c r="I28" s="30">
        <f t="shared" si="4"/>
        <v>0</v>
      </c>
      <c r="J28" s="30">
        <f t="shared" si="4"/>
        <v>0</v>
      </c>
      <c r="K28" s="30">
        <f t="shared" si="4"/>
        <v>0</v>
      </c>
      <c r="L28" s="30">
        <f t="shared" si="4"/>
        <v>0</v>
      </c>
      <c r="M28" s="30">
        <f t="shared" si="4"/>
        <v>0</v>
      </c>
      <c r="N28" s="30">
        <f t="shared" ca="1" si="4"/>
        <v>0</v>
      </c>
      <c r="O28" s="30">
        <f t="shared" ca="1" si="4"/>
        <v>0</v>
      </c>
      <c r="P28" s="30">
        <f t="shared" ca="1" si="4"/>
        <v>0</v>
      </c>
      <c r="Q28" s="30">
        <f t="shared" ca="1" si="4"/>
        <v>0</v>
      </c>
      <c r="R28" s="30">
        <f t="shared" ca="1" si="4"/>
        <v>0</v>
      </c>
      <c r="S28" s="30">
        <f t="shared" ca="1" si="4"/>
        <v>0</v>
      </c>
      <c r="T28" s="30">
        <f t="shared" ca="1" si="4"/>
        <v>1801.6762675651589</v>
      </c>
      <c r="U28" s="30">
        <f t="shared" ca="1" si="4"/>
        <v>0</v>
      </c>
      <c r="V28" s="30">
        <f t="shared" ca="1" si="4"/>
        <v>0</v>
      </c>
      <c r="W28" s="30">
        <f t="shared" ca="1" si="4"/>
        <v>0</v>
      </c>
      <c r="X28" s="30">
        <f t="shared" ca="1" si="4"/>
        <v>0</v>
      </c>
      <c r="Y28" s="30">
        <f t="shared" ca="1" si="4"/>
        <v>2702.5144013477375</v>
      </c>
      <c r="Z28" s="30">
        <f t="shared" ca="1" si="4"/>
        <v>-4488.7364030817525</v>
      </c>
      <c r="AA28" s="30">
        <f t="shared" ca="1" si="4"/>
        <v>0</v>
      </c>
      <c r="AB28" s="30">
        <f t="shared" ca="1" si="4"/>
        <v>0</v>
      </c>
      <c r="AC28" s="30">
        <f t="shared" ca="1" si="4"/>
        <v>0</v>
      </c>
      <c r="AD28" s="30">
        <f t="shared" ca="1" si="4"/>
        <v>0</v>
      </c>
      <c r="AE28" s="30">
        <f t="shared" ca="1" si="4"/>
        <v>0</v>
      </c>
      <c r="AF28" s="30">
        <f t="shared" ca="1" si="4"/>
        <v>1795.494561232701</v>
      </c>
      <c r="AG28" s="30">
        <f t="shared" ca="1" si="4"/>
        <v>0</v>
      </c>
      <c r="AH28" s="30">
        <f t="shared" ca="1" si="4"/>
        <v>0</v>
      </c>
      <c r="AI28" s="30">
        <f t="shared" ca="1" si="4"/>
        <v>0</v>
      </c>
      <c r="AJ28" s="30">
        <f t="shared" ca="1" si="4"/>
        <v>0</v>
      </c>
      <c r="AK28" s="30">
        <f t="shared" ca="1" si="4"/>
        <v>2693.2418418490524</v>
      </c>
      <c r="AL28" s="30">
        <f t="shared" ca="1" si="4"/>
        <v>-4504.1906689128973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"/>
    </sheetView>
  </sheetViews>
  <sheetFormatPr defaultRowHeight="15" x14ac:dyDescent="0.25"/>
  <cols>
    <col min="1" max="1" width="15.140625" customWidth="1"/>
    <col min="2" max="2" width="21.140625" customWidth="1"/>
    <col min="3" max="3" width="13.85546875" bestFit="1" customWidth="1"/>
    <col min="4" max="4" width="9.7109375" bestFit="1" customWidth="1"/>
    <col min="5" max="5" width="35.140625" bestFit="1" customWidth="1"/>
    <col min="6" max="6" width="23.42578125" bestFit="1" customWidth="1"/>
  </cols>
  <sheetData>
    <row r="1" spans="1:6" x14ac:dyDescent="0.25">
      <c r="A1" t="s">
        <v>69</v>
      </c>
      <c r="B1" t="s">
        <v>70</v>
      </c>
      <c r="C1" t="s">
        <v>79</v>
      </c>
      <c r="D1" t="s">
        <v>91</v>
      </c>
      <c r="E1" t="s">
        <v>114</v>
      </c>
      <c r="F1" t="s">
        <v>135</v>
      </c>
    </row>
    <row r="2" spans="1:6" x14ac:dyDescent="0.25">
      <c r="A2" s="16">
        <v>0.04</v>
      </c>
      <c r="B2">
        <v>0</v>
      </c>
      <c r="C2" t="s">
        <v>77</v>
      </c>
      <c r="D2" t="s">
        <v>92</v>
      </c>
      <c r="E2" t="s">
        <v>115</v>
      </c>
      <c r="F2" t="s">
        <v>136</v>
      </c>
    </row>
    <row r="3" spans="1:6" x14ac:dyDescent="0.25">
      <c r="A3" s="16">
        <v>0.1</v>
      </c>
      <c r="B3">
        <v>30</v>
      </c>
      <c r="C3" t="s">
        <v>78</v>
      </c>
      <c r="D3" t="s">
        <v>93</v>
      </c>
      <c r="E3" t="s">
        <v>321</v>
      </c>
      <c r="F3" t="s">
        <v>137</v>
      </c>
    </row>
    <row r="4" spans="1:6" x14ac:dyDescent="0.25">
      <c r="A4" s="16">
        <v>0.22</v>
      </c>
      <c r="B4">
        <v>60</v>
      </c>
      <c r="D4" t="s">
        <v>94</v>
      </c>
      <c r="E4" t="s">
        <v>116</v>
      </c>
    </row>
    <row r="5" spans="1:6" x14ac:dyDescent="0.25">
      <c r="B5">
        <v>90</v>
      </c>
      <c r="D5" t="s">
        <v>95</v>
      </c>
      <c r="E5" t="s">
        <v>117</v>
      </c>
    </row>
    <row r="6" spans="1:6" x14ac:dyDescent="0.25">
      <c r="B6">
        <v>120</v>
      </c>
      <c r="D6" t="s">
        <v>96</v>
      </c>
      <c r="E6" t="s">
        <v>119</v>
      </c>
    </row>
    <row r="7" spans="1:6" x14ac:dyDescent="0.25">
      <c r="D7" t="s">
        <v>97</v>
      </c>
      <c r="E7" t="s">
        <v>118</v>
      </c>
    </row>
    <row r="8" spans="1:6" x14ac:dyDescent="0.25">
      <c r="D8" t="s">
        <v>98</v>
      </c>
    </row>
    <row r="9" spans="1:6" x14ac:dyDescent="0.25">
      <c r="D9" t="s">
        <v>99</v>
      </c>
    </row>
    <row r="10" spans="1:6" x14ac:dyDescent="0.25">
      <c r="D10" t="s">
        <v>100</v>
      </c>
    </row>
    <row r="11" spans="1:6" x14ac:dyDescent="0.25">
      <c r="D11" t="s">
        <v>101</v>
      </c>
    </row>
    <row r="12" spans="1:6" x14ac:dyDescent="0.25">
      <c r="D12" t="s">
        <v>102</v>
      </c>
    </row>
    <row r="13" spans="1:6" x14ac:dyDescent="0.25">
      <c r="D13" t="s">
        <v>103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7"/>
  <sheetViews>
    <sheetView workbookViewId="0">
      <selection activeCell="C11" sqref="C11"/>
    </sheetView>
  </sheetViews>
  <sheetFormatPr defaultRowHeight="15" x14ac:dyDescent="0.25"/>
  <cols>
    <col min="3" max="3" width="22.7109375" bestFit="1" customWidth="1"/>
    <col min="4" max="6" width="11.5703125" bestFit="1" customWidth="1"/>
  </cols>
  <sheetData>
    <row r="2" spans="3:6" x14ac:dyDescent="0.25">
      <c r="D2" s="3">
        <v>43465</v>
      </c>
      <c r="E2" s="3">
        <v>43830</v>
      </c>
      <c r="F2" s="3">
        <v>44196</v>
      </c>
    </row>
    <row r="3" spans="3:6" x14ac:dyDescent="0.25">
      <c r="C3" t="s">
        <v>454</v>
      </c>
      <c r="D3" s="4">
        <f ca="1">'Rendiconto Finanziario Annuo'!C31</f>
        <v>84733.80455324224</v>
      </c>
      <c r="E3" s="4">
        <f ca="1">'Rendiconto Finanziario Annuo'!D31</f>
        <v>30111.277943421093</v>
      </c>
      <c r="F3" s="4">
        <f ca="1">'Rendiconto Finanziario Annuo'!E31</f>
        <v>30803.722256106521</v>
      </c>
    </row>
    <row r="4" spans="3:6" x14ac:dyDescent="0.25">
      <c r="C4" t="s">
        <v>455</v>
      </c>
      <c r="D4" s="4">
        <f>SUM('Modulo Finanziamento'!D15:O15)</f>
        <v>43084.392965176114</v>
      </c>
      <c r="E4" s="4">
        <f>SUM('Modulo Finanziamento'!P15:AA15)</f>
        <v>49701.535496492885</v>
      </c>
      <c r="F4" s="4">
        <f>SUM('Modulo Finanziamento'!AB15:AM15)</f>
        <v>52683.627626282447</v>
      </c>
    </row>
    <row r="5" spans="3:6" x14ac:dyDescent="0.25">
      <c r="C5" t="s">
        <v>2</v>
      </c>
      <c r="D5" s="4">
        <f>SUM('Modulo Finanziamento'!D17:O17)</f>
        <v>6993.0638804217569</v>
      </c>
      <c r="E5" s="4">
        <f>SUM('Modulo Finanziamento'!P17:AA17)</f>
        <v>4928.4174259775364</v>
      </c>
      <c r="F5" s="4">
        <f>SUM('Modulo Finanziamento'!AB17:AM17)</f>
        <v>1946.3252961879573</v>
      </c>
    </row>
    <row r="6" spans="3:6" x14ac:dyDescent="0.25">
      <c r="C6" t="s">
        <v>456</v>
      </c>
      <c r="D6" s="4">
        <f>D4+D5</f>
        <v>50077.456845597873</v>
      </c>
      <c r="E6" s="4">
        <f>E4+E5</f>
        <v>54629.952922470424</v>
      </c>
      <c r="F6" s="4">
        <f>F4+F5</f>
        <v>54629.952922470402</v>
      </c>
    </row>
    <row r="7" spans="3:6" x14ac:dyDescent="0.25">
      <c r="C7" s="2" t="s">
        <v>457</v>
      </c>
      <c r="D7" s="65">
        <f ca="1">IF(D6&lt;=0,"n/a",D3/D6)</f>
        <v>1.6920548664142252</v>
      </c>
      <c r="E7" s="65">
        <f t="shared" ref="E7:F7" ca="1" si="0">IF(E6&lt;=0,"n/a",E3/E6)</f>
        <v>0.55118623269096223</v>
      </c>
      <c r="F7" s="65">
        <f t="shared" ca="1" si="0"/>
        <v>0.56386140950592556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5"/>
  <sheetViews>
    <sheetView workbookViewId="0">
      <selection activeCell="C2" sqref="C2"/>
    </sheetView>
  </sheetViews>
  <sheetFormatPr defaultRowHeight="15" x14ac:dyDescent="0.25"/>
  <cols>
    <col min="3" max="3" width="33" bestFit="1" customWidth="1"/>
    <col min="4" max="6" width="12.5703125" bestFit="1" customWidth="1"/>
  </cols>
  <sheetData>
    <row r="2" spans="3:6" x14ac:dyDescent="0.25">
      <c r="D2" s="3">
        <v>43465</v>
      </c>
      <c r="E2" s="3">
        <v>43830</v>
      </c>
      <c r="F2" s="3">
        <v>44196</v>
      </c>
    </row>
    <row r="3" spans="3:6" x14ac:dyDescent="0.25">
      <c r="C3" t="s">
        <v>458</v>
      </c>
      <c r="D3" s="66">
        <f ca="1">(D4*(D7/(D6+D7)))+(D5*(D6/(D6+D7)))</f>
        <v>5.6166791685866843E-2</v>
      </c>
      <c r="E3" s="66">
        <f ca="1">(E4*(E7/(E6+E7)))+(E5*(E6/(E6+E7)))</f>
        <v>5.606679440573354E-2</v>
      </c>
      <c r="F3" s="66">
        <f ca="1">(F4*(F7/(F6+F7)))+(F5*(F6/(F6+F7)))</f>
        <v>5.5936055465041233E-2</v>
      </c>
    </row>
    <row r="4" spans="3:6" x14ac:dyDescent="0.25">
      <c r="C4" t="s">
        <v>459</v>
      </c>
      <c r="D4" s="16">
        <f>'Modulo Finanziamento'!$C$4</f>
        <v>0.06</v>
      </c>
      <c r="E4" s="16">
        <f>'Modulo Finanziamento'!$C$4</f>
        <v>0.06</v>
      </c>
      <c r="F4" s="16">
        <f>'Modulo Finanziamento'!$C$4</f>
        <v>0.06</v>
      </c>
    </row>
    <row r="5" spans="3:6" x14ac:dyDescent="0.25">
      <c r="C5" t="s">
        <v>460</v>
      </c>
      <c r="D5" s="16">
        <v>0.05</v>
      </c>
      <c r="E5" s="16">
        <v>0.05</v>
      </c>
      <c r="F5" s="16">
        <v>0.05</v>
      </c>
    </row>
    <row r="6" spans="3:6" x14ac:dyDescent="0.25">
      <c r="C6" t="s">
        <v>461</v>
      </c>
      <c r="D6" s="4">
        <f ca="1">SP_Annuo!D62</f>
        <v>426374.81388432934</v>
      </c>
      <c r="E6" s="4">
        <f ca="1">SP_Annuo!E62</f>
        <v>429433.46526249452</v>
      </c>
      <c r="F6" s="4">
        <f ca="1">SP_Annuo!F62</f>
        <v>436589.56139062007</v>
      </c>
    </row>
    <row r="7" spans="3:6" x14ac:dyDescent="0.25">
      <c r="C7" t="s">
        <v>462</v>
      </c>
      <c r="D7" s="4">
        <f ca="1">SP_Annuo!D44+SP_Annuo!D46+SP_Annuo!D55</f>
        <v>685943.58611567086</v>
      </c>
      <c r="E7" s="4">
        <f ca="1">SP_Annuo!E44+SP_Annuo!E46+SP_Annuo!E55</f>
        <v>662381.98900333699</v>
      </c>
      <c r="F7" s="4">
        <f ca="1">SP_Annuo!F44+SP_Annuo!F46+SP_Annuo!F55</f>
        <v>637710.43860938039</v>
      </c>
    </row>
    <row r="9" spans="3:6" x14ac:dyDescent="0.25">
      <c r="C9" t="s">
        <v>454</v>
      </c>
      <c r="D9" s="4">
        <f ca="1">DSCR!D3</f>
        <v>84733.80455324224</v>
      </c>
      <c r="E9" s="4">
        <f ca="1">DSCR!E3</f>
        <v>30111.277943421093</v>
      </c>
      <c r="F9" s="4">
        <f ca="1">DSCR!F3</f>
        <v>30803.722256106521</v>
      </c>
    </row>
    <row r="10" spans="3:6" x14ac:dyDescent="0.25">
      <c r="C10" t="s">
        <v>154</v>
      </c>
      <c r="D10" s="4">
        <f>'Modulo Finanziamento'!O18</f>
        <v>106915.60703482389</v>
      </c>
      <c r="E10" s="4">
        <f>'Modulo Finanziamento'!AA18</f>
        <v>57214.071538331016</v>
      </c>
      <c r="F10" s="4">
        <f>'Modulo Finanziamento'!AM18</f>
        <v>4530.4439120485331</v>
      </c>
    </row>
    <row r="11" spans="3:6" x14ac:dyDescent="0.25">
      <c r="C11" t="s">
        <v>463</v>
      </c>
      <c r="D11" s="33">
        <f ca="1">NPV(D3,D9:F9)</f>
        <v>133367.50771360606</v>
      </c>
      <c r="E11" s="33">
        <f ca="1">NPV(E3,E9:F9)</f>
        <v>56132.457552376945</v>
      </c>
      <c r="F11" s="33">
        <f ca="1">NPV(F3,F9)</f>
        <v>29171.957995638626</v>
      </c>
    </row>
    <row r="12" spans="3:6" x14ac:dyDescent="0.25">
      <c r="C12" t="s">
        <v>464</v>
      </c>
      <c r="D12" s="4">
        <f ca="1">(D9/((1+D3)^1))</f>
        <v>80227.673526819635</v>
      </c>
      <c r="E12" s="4">
        <f ca="1">(E9/((1+E3)^2))</f>
        <v>26998.921289373251</v>
      </c>
      <c r="F12" s="4">
        <f ca="1">(F9/((1+F3)^3))</f>
        <v>26163.168660173411</v>
      </c>
    </row>
    <row r="13" spans="3:6" x14ac:dyDescent="0.25">
      <c r="D13" s="27"/>
      <c r="E13" s="27"/>
    </row>
    <row r="15" spans="3:6" x14ac:dyDescent="0.25">
      <c r="C15" t="s">
        <v>465</v>
      </c>
      <c r="D15" s="67">
        <f ca="1">D11/D10</f>
        <v>1.2474091614161291</v>
      </c>
      <c r="E15" s="67">
        <f ca="1">E11/E10</f>
        <v>0.9810953152454911</v>
      </c>
      <c r="F15" s="67">
        <f ca="1">F11/F10</f>
        <v>6.4390948352890938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workbookViewId="0">
      <selection activeCell="B1" sqref="B1"/>
    </sheetView>
  </sheetViews>
  <sheetFormatPr defaultRowHeight="15" x14ac:dyDescent="0.25"/>
  <cols>
    <col min="2" max="2" width="28.85546875" bestFit="1" customWidth="1"/>
  </cols>
  <sheetData>
    <row r="2" spans="2:2" x14ac:dyDescent="0.25">
      <c r="B2" s="45" t="s">
        <v>323</v>
      </c>
    </row>
    <row r="3" spans="2:2" x14ac:dyDescent="0.25">
      <c r="B3" t="s">
        <v>322</v>
      </c>
    </row>
    <row r="4" spans="2:2" x14ac:dyDescent="0.25">
      <c r="B4" t="s">
        <v>335</v>
      </c>
    </row>
    <row r="6" spans="2:2" x14ac:dyDescent="0.25">
      <c r="B6" s="46" t="s">
        <v>326</v>
      </c>
    </row>
    <row r="7" spans="2:2" x14ac:dyDescent="0.25">
      <c r="B7" t="s">
        <v>324</v>
      </c>
    </row>
    <row r="8" spans="2:2" x14ac:dyDescent="0.25">
      <c r="B8" t="s">
        <v>325</v>
      </c>
    </row>
    <row r="9" spans="2:2" x14ac:dyDescent="0.25">
      <c r="B9" t="s">
        <v>328</v>
      </c>
    </row>
    <row r="11" spans="2:2" x14ac:dyDescent="0.25">
      <c r="B11" s="47" t="s">
        <v>327</v>
      </c>
    </row>
    <row r="12" spans="2:2" x14ac:dyDescent="0.25">
      <c r="B12" t="s">
        <v>337</v>
      </c>
    </row>
    <row r="14" spans="2:2" x14ac:dyDescent="0.25">
      <c r="B14" s="48" t="s">
        <v>329</v>
      </c>
    </row>
    <row r="15" spans="2:2" x14ac:dyDescent="0.25">
      <c r="B15" t="s">
        <v>330</v>
      </c>
    </row>
    <row r="16" spans="2:2" x14ac:dyDescent="0.25">
      <c r="B16" t="s">
        <v>331</v>
      </c>
    </row>
    <row r="17" spans="2:2" x14ac:dyDescent="0.25">
      <c r="B17" t="s">
        <v>338</v>
      </c>
    </row>
    <row r="19" spans="2:2" x14ac:dyDescent="0.25">
      <c r="B19" s="49" t="s">
        <v>332</v>
      </c>
    </row>
    <row r="20" spans="2:2" x14ac:dyDescent="0.25">
      <c r="B20" t="s">
        <v>333</v>
      </c>
    </row>
    <row r="21" spans="2:2" x14ac:dyDescent="0.25">
      <c r="B21" t="s">
        <v>334</v>
      </c>
    </row>
    <row r="22" spans="2:2" x14ac:dyDescent="0.25">
      <c r="B22" t="s">
        <v>336</v>
      </c>
    </row>
    <row r="24" spans="2:2" x14ac:dyDescent="0.25">
      <c r="B24" s="50" t="s">
        <v>339</v>
      </c>
    </row>
    <row r="25" spans="2:2" x14ac:dyDescent="0.25">
      <c r="B25" t="s">
        <v>340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70"/>
  <sheetViews>
    <sheetView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C55" sqref="C55"/>
    </sheetView>
  </sheetViews>
  <sheetFormatPr defaultRowHeight="15" x14ac:dyDescent="0.25"/>
  <cols>
    <col min="2" max="2" width="60.85546875" bestFit="1" customWidth="1"/>
    <col min="3" max="4" width="14.28515625" bestFit="1" customWidth="1"/>
    <col min="5" max="5" width="12.5703125" bestFit="1" customWidth="1"/>
    <col min="6" max="6" width="13.42578125" bestFit="1" customWidth="1"/>
    <col min="7" max="15" width="11.5703125" bestFit="1" customWidth="1"/>
    <col min="16" max="39" width="10.7109375" bestFit="1" customWidth="1"/>
    <col min="40" max="40" width="11.5703125" bestFit="1" customWidth="1"/>
  </cols>
  <sheetData>
    <row r="2" spans="2:39" ht="15" customHeight="1" x14ac:dyDescent="0.25">
      <c r="B2" s="2" t="s">
        <v>0</v>
      </c>
      <c r="C2" s="3">
        <v>43100</v>
      </c>
      <c r="D2" s="3">
        <f>EOMONTH(C2,1)</f>
        <v>43131</v>
      </c>
      <c r="E2" s="3">
        <f t="shared" ref="E2:AM2" si="0">EOMONTH(D2,1)</f>
        <v>43159</v>
      </c>
      <c r="F2" s="3">
        <f t="shared" si="0"/>
        <v>43190</v>
      </c>
      <c r="G2" s="3">
        <f t="shared" si="0"/>
        <v>43220</v>
      </c>
      <c r="H2" s="3">
        <f t="shared" si="0"/>
        <v>43251</v>
      </c>
      <c r="I2" s="3">
        <f t="shared" si="0"/>
        <v>43281</v>
      </c>
      <c r="J2" s="3">
        <f t="shared" si="0"/>
        <v>43312</v>
      </c>
      <c r="K2" s="3">
        <f t="shared" si="0"/>
        <v>43343</v>
      </c>
      <c r="L2" s="3">
        <f t="shared" si="0"/>
        <v>43373</v>
      </c>
      <c r="M2" s="3">
        <f t="shared" si="0"/>
        <v>43404</v>
      </c>
      <c r="N2" s="3">
        <f t="shared" si="0"/>
        <v>43434</v>
      </c>
      <c r="O2" s="3">
        <f t="shared" si="0"/>
        <v>43465</v>
      </c>
      <c r="P2" s="3">
        <f t="shared" si="0"/>
        <v>43496</v>
      </c>
      <c r="Q2" s="3">
        <f t="shared" si="0"/>
        <v>43524</v>
      </c>
      <c r="R2" s="3">
        <f t="shared" si="0"/>
        <v>43555</v>
      </c>
      <c r="S2" s="3">
        <f t="shared" si="0"/>
        <v>43585</v>
      </c>
      <c r="T2" s="3">
        <f t="shared" si="0"/>
        <v>43616</v>
      </c>
      <c r="U2" s="3">
        <f t="shared" si="0"/>
        <v>43646</v>
      </c>
      <c r="V2" s="3">
        <f t="shared" si="0"/>
        <v>43677</v>
      </c>
      <c r="W2" s="3">
        <f t="shared" si="0"/>
        <v>43708</v>
      </c>
      <c r="X2" s="3">
        <f t="shared" si="0"/>
        <v>43738</v>
      </c>
      <c r="Y2" s="3">
        <f t="shared" si="0"/>
        <v>43769</v>
      </c>
      <c r="Z2" s="3">
        <f t="shared" si="0"/>
        <v>43799</v>
      </c>
      <c r="AA2" s="3">
        <f t="shared" si="0"/>
        <v>43830</v>
      </c>
      <c r="AB2" s="3">
        <f t="shared" si="0"/>
        <v>43861</v>
      </c>
      <c r="AC2" s="3">
        <f t="shared" si="0"/>
        <v>43890</v>
      </c>
      <c r="AD2" s="3">
        <f t="shared" si="0"/>
        <v>43921</v>
      </c>
      <c r="AE2" s="3">
        <f t="shared" si="0"/>
        <v>43951</v>
      </c>
      <c r="AF2" s="3">
        <f t="shared" si="0"/>
        <v>43982</v>
      </c>
      <c r="AG2" s="3">
        <f t="shared" si="0"/>
        <v>44012</v>
      </c>
      <c r="AH2" s="3">
        <f t="shared" si="0"/>
        <v>44043</v>
      </c>
      <c r="AI2" s="3">
        <f t="shared" si="0"/>
        <v>44074</v>
      </c>
      <c r="AJ2" s="3">
        <f t="shared" si="0"/>
        <v>44104</v>
      </c>
      <c r="AK2" s="3">
        <f t="shared" si="0"/>
        <v>44135</v>
      </c>
      <c r="AL2" s="3">
        <f t="shared" si="0"/>
        <v>44165</v>
      </c>
      <c r="AM2" s="3">
        <f t="shared" si="0"/>
        <v>44196</v>
      </c>
    </row>
    <row r="3" spans="2:39" x14ac:dyDescent="0.25">
      <c r="B3" s="2" t="s">
        <v>4</v>
      </c>
      <c r="C3" s="5">
        <f>C4</f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x14ac:dyDescent="0.25">
      <c r="B4" s="9" t="s">
        <v>174</v>
      </c>
      <c r="C4" s="5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2:39" x14ac:dyDescent="0.25">
      <c r="B5" s="2" t="s">
        <v>5</v>
      </c>
      <c r="C5" s="5">
        <f>SUM(C6:C11)</f>
        <v>580000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x14ac:dyDescent="0.25">
      <c r="B6" t="s">
        <v>175</v>
      </c>
      <c r="C6" s="4">
        <v>550000</v>
      </c>
      <c r="D6" s="11"/>
      <c r="E6" s="11">
        <f>($C$6-200000)/2</f>
        <v>175000</v>
      </c>
      <c r="F6" s="11">
        <f>($C$6-200000)/2</f>
        <v>175000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2:39" x14ac:dyDescent="0.25">
      <c r="B7" t="s">
        <v>176</v>
      </c>
      <c r="C7" s="4">
        <v>5000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2:39" x14ac:dyDescent="0.25">
      <c r="B8" t="s">
        <v>177</v>
      </c>
      <c r="C8" s="4">
        <v>10000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2:39" x14ac:dyDescent="0.25">
      <c r="B9" t="s">
        <v>178</v>
      </c>
      <c r="C9" s="4">
        <v>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2:39" x14ac:dyDescent="0.25">
      <c r="B10" s="9" t="s">
        <v>309</v>
      </c>
      <c r="C10" s="24">
        <v>5000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2:39" x14ac:dyDescent="0.25">
      <c r="B11" t="s">
        <v>310</v>
      </c>
      <c r="C11" s="4">
        <v>10000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x14ac:dyDescent="0.25">
      <c r="B12" s="2" t="s">
        <v>7</v>
      </c>
      <c r="C12" s="5">
        <f>SUM(C13:C14)</f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2:39" x14ac:dyDescent="0.25">
      <c r="B13" t="s">
        <v>180</v>
      </c>
      <c r="C13" s="4">
        <v>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x14ac:dyDescent="0.25">
      <c r="B14" t="s">
        <v>181</v>
      </c>
      <c r="C14" s="4">
        <v>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x14ac:dyDescent="0.25">
      <c r="B15" s="2" t="s">
        <v>182</v>
      </c>
      <c r="C15" s="5">
        <f>C16-C18+C19-C22+C23</f>
        <v>360000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2:39" x14ac:dyDescent="0.25">
      <c r="B16" s="2" t="s">
        <v>183</v>
      </c>
      <c r="C16" s="5">
        <f>C17</f>
        <v>100000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39" x14ac:dyDescent="0.25">
      <c r="B17" s="9" t="s">
        <v>184</v>
      </c>
      <c r="C17" s="24">
        <v>100000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2:39" x14ac:dyDescent="0.25">
      <c r="B18" s="2" t="s">
        <v>185</v>
      </c>
      <c r="C18" s="5">
        <v>40000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2:39" x14ac:dyDescent="0.25">
      <c r="B19" s="2" t="s">
        <v>186</v>
      </c>
      <c r="C19" s="5">
        <f>C20+C21</f>
        <v>330000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2:39" x14ac:dyDescent="0.25">
      <c r="B20" t="s">
        <v>187</v>
      </c>
      <c r="C20" s="4">
        <v>250000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</row>
    <row r="21" spans="2:39" x14ac:dyDescent="0.25">
      <c r="B21" s="9" t="s">
        <v>188</v>
      </c>
      <c r="C21" s="24">
        <v>80000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2:39" x14ac:dyDescent="0.25">
      <c r="B22" s="2" t="s">
        <v>189</v>
      </c>
      <c r="C22" s="5">
        <v>30000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2:39" x14ac:dyDescent="0.25">
      <c r="B23" t="s">
        <v>190</v>
      </c>
      <c r="C23" s="4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2:39" x14ac:dyDescent="0.25">
      <c r="B24" s="2" t="s">
        <v>191</v>
      </c>
      <c r="C24" s="5">
        <f>C25-C29</f>
        <v>130000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2:39" x14ac:dyDescent="0.25">
      <c r="B25" s="2" t="s">
        <v>192</v>
      </c>
      <c r="C25" s="5">
        <f>C26+C27+C28</f>
        <v>150000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2:39" x14ac:dyDescent="0.25">
      <c r="B26" s="9" t="s">
        <v>193</v>
      </c>
      <c r="C26" s="4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2:39" x14ac:dyDescent="0.25">
      <c r="B27" s="9" t="s">
        <v>194</v>
      </c>
      <c r="C27" s="4">
        <v>140000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</row>
    <row r="28" spans="2:39" x14ac:dyDescent="0.25">
      <c r="B28" s="9" t="s">
        <v>195</v>
      </c>
      <c r="C28" s="4">
        <v>10000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2:39" x14ac:dyDescent="0.25">
      <c r="B29" s="2" t="s">
        <v>196</v>
      </c>
      <c r="C29" s="5">
        <v>20000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39" x14ac:dyDescent="0.25">
      <c r="B30" s="2"/>
      <c r="C30" s="5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2:39" x14ac:dyDescent="0.25">
      <c r="B31" s="9" t="s">
        <v>197</v>
      </c>
      <c r="C31" s="24"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2:39" x14ac:dyDescent="0.25">
      <c r="C32" s="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2:39" x14ac:dyDescent="0.25">
      <c r="B33" s="2" t="s">
        <v>198</v>
      </c>
      <c r="C33" s="5">
        <f>C3+C5+C12+C15+C24+C31</f>
        <v>1070000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2:39" x14ac:dyDescent="0.25">
      <c r="C34" s="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39" x14ac:dyDescent="0.25">
      <c r="B35" s="2" t="s">
        <v>18</v>
      </c>
      <c r="C35" s="5">
        <f>C36</f>
        <v>325000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2:39" x14ac:dyDescent="0.25">
      <c r="B36" t="s">
        <v>199</v>
      </c>
      <c r="C36" s="4">
        <v>325000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2:39" x14ac:dyDescent="0.25">
      <c r="B37" s="2" t="s">
        <v>226</v>
      </c>
      <c r="C37" s="5">
        <f>C38+C41+C42+C43+C44+C45+C46</f>
        <v>365000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2:39" x14ac:dyDescent="0.25">
      <c r="B38" s="2" t="s">
        <v>200</v>
      </c>
      <c r="C38" s="5">
        <f>+C39+C40</f>
        <v>300000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2:39" x14ac:dyDescent="0.25">
      <c r="B39" t="s">
        <v>201</v>
      </c>
      <c r="C39" s="4">
        <v>250000</v>
      </c>
      <c r="D39" s="11"/>
      <c r="E39" s="11">
        <f>$C$39/6</f>
        <v>41666.666666666664</v>
      </c>
      <c r="F39" s="11">
        <f t="shared" ref="F39:J39" si="1">$C$39/6</f>
        <v>41666.666666666664</v>
      </c>
      <c r="G39" s="11">
        <f t="shared" si="1"/>
        <v>41666.666666666664</v>
      </c>
      <c r="H39" s="11">
        <f t="shared" si="1"/>
        <v>41666.666666666664</v>
      </c>
      <c r="I39" s="11">
        <f t="shared" si="1"/>
        <v>41666.666666666664</v>
      </c>
      <c r="J39" s="11">
        <f t="shared" si="1"/>
        <v>41666.666666666664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2:39" x14ac:dyDescent="0.25">
      <c r="B40" t="s">
        <v>202</v>
      </c>
      <c r="C40" s="4">
        <v>50000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x14ac:dyDescent="0.25">
      <c r="B41" t="s">
        <v>203</v>
      </c>
      <c r="C41" s="4">
        <v>5000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x14ac:dyDescent="0.25">
      <c r="B42" s="9" t="s">
        <v>204</v>
      </c>
      <c r="C42" s="24">
        <v>12000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x14ac:dyDescent="0.25">
      <c r="B43" t="s">
        <v>205</v>
      </c>
      <c r="C43" s="4">
        <v>10000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2:39" x14ac:dyDescent="0.25">
      <c r="B44" t="s">
        <v>206</v>
      </c>
      <c r="C44" s="4">
        <v>30000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x14ac:dyDescent="0.25">
      <c r="B45" s="9" t="s">
        <v>311</v>
      </c>
      <c r="C45" s="24">
        <v>5000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x14ac:dyDescent="0.25">
      <c r="B46" s="9" t="s">
        <v>312</v>
      </c>
      <c r="C46" s="24">
        <v>3000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x14ac:dyDescent="0.25">
      <c r="B47" s="2" t="s">
        <v>227</v>
      </c>
      <c r="C47" s="5">
        <f>SUM(C48:C55)</f>
        <v>255000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2:39" x14ac:dyDescent="0.25">
      <c r="B48" t="s">
        <v>315</v>
      </c>
      <c r="C48" s="4">
        <v>150000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40" x14ac:dyDescent="0.25">
      <c r="B49" t="s">
        <v>316</v>
      </c>
      <c r="C49" s="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40" x14ac:dyDescent="0.25">
      <c r="B50" t="s">
        <v>317</v>
      </c>
      <c r="C50" s="4"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40" x14ac:dyDescent="0.25">
      <c r="B51" t="s">
        <v>313</v>
      </c>
      <c r="C51" s="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40" x14ac:dyDescent="0.25">
      <c r="B52" s="9" t="s">
        <v>314</v>
      </c>
      <c r="C52" s="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40" x14ac:dyDescent="0.25">
      <c r="B53" t="s">
        <v>208</v>
      </c>
      <c r="C53" s="4">
        <v>100000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40" x14ac:dyDescent="0.25">
      <c r="B54" t="s">
        <v>209</v>
      </c>
      <c r="C54" s="4"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27"/>
    </row>
    <row r="55" spans="2:40" x14ac:dyDescent="0.25">
      <c r="B55" s="9" t="s">
        <v>210</v>
      </c>
      <c r="C55" s="24">
        <v>5000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40" x14ac:dyDescent="0.25">
      <c r="B56" s="2"/>
      <c r="C56" s="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2:40" x14ac:dyDescent="0.25">
      <c r="B57" s="2" t="s">
        <v>58</v>
      </c>
      <c r="C57" s="5">
        <f>C58+C59+C60+C64+C65</f>
        <v>125000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2:40" x14ac:dyDescent="0.25">
      <c r="B58" t="s">
        <v>211</v>
      </c>
      <c r="C58" s="4">
        <v>100000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2:40" x14ac:dyDescent="0.25">
      <c r="B59" t="s">
        <v>212</v>
      </c>
      <c r="C59" s="4">
        <v>5000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2:40" x14ac:dyDescent="0.25">
      <c r="B60" t="s">
        <v>213</v>
      </c>
      <c r="C60" s="4">
        <v>5000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2:40" x14ac:dyDescent="0.25">
      <c r="B61" t="s">
        <v>214</v>
      </c>
      <c r="C61" s="4">
        <v>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2:40" x14ac:dyDescent="0.25">
      <c r="B62" t="s">
        <v>215</v>
      </c>
      <c r="C62" s="4">
        <v>5000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2:40" x14ac:dyDescent="0.25">
      <c r="B63" s="9" t="s">
        <v>216</v>
      </c>
      <c r="C63" s="4">
        <v>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2:40" x14ac:dyDescent="0.25">
      <c r="B64" s="9" t="s">
        <v>217</v>
      </c>
      <c r="C64" s="4">
        <v>10000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2:39" x14ac:dyDescent="0.25">
      <c r="B65" s="9" t="s">
        <v>218</v>
      </c>
      <c r="C65" s="4">
        <v>5000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2:39" x14ac:dyDescent="0.25">
      <c r="B66" s="2"/>
      <c r="C66" s="4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2:39" x14ac:dyDescent="0.25">
      <c r="B67" s="2" t="s">
        <v>25</v>
      </c>
      <c r="C67" s="5">
        <f>C35+C37+C47+C57</f>
        <v>1070000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2:39" x14ac:dyDescent="0.25">
      <c r="B68" s="2"/>
      <c r="C68" s="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2:39" x14ac:dyDescent="0.25">
      <c r="C69" s="4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2:39" x14ac:dyDescent="0.25">
      <c r="B70" s="2" t="s">
        <v>26</v>
      </c>
      <c r="C70" s="24">
        <f>C33-C67</f>
        <v>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M81"/>
  <sheetViews>
    <sheetView workbookViewId="0">
      <pane xSplit="2" ySplit="2" topLeftCell="AH48" activePane="bottomRight" state="frozen"/>
      <selection pane="topRight" activeCell="C1" sqref="C1"/>
      <selection pane="bottomLeft" activeCell="A3" sqref="A3"/>
      <selection pane="bottomRight" activeCell="AM56" sqref="AM56"/>
    </sheetView>
  </sheetViews>
  <sheetFormatPr defaultRowHeight="15" x14ac:dyDescent="0.25"/>
  <cols>
    <col min="2" max="2" width="62" bestFit="1" customWidth="1"/>
    <col min="3" max="3" width="16.42578125" customWidth="1"/>
    <col min="4" max="12" width="14.28515625" bestFit="1" customWidth="1"/>
    <col min="13" max="14" width="15.28515625" bestFit="1" customWidth="1"/>
    <col min="15" max="39" width="14.28515625" bestFit="1" customWidth="1"/>
  </cols>
  <sheetData>
    <row r="2" spans="2:39" s="2" customFormat="1" x14ac:dyDescent="0.25">
      <c r="B2" s="2" t="s">
        <v>0</v>
      </c>
      <c r="C2" s="3">
        <f>EOMONTH(D2,-1)</f>
        <v>43100</v>
      </c>
      <c r="D2" s="3">
        <v>43131</v>
      </c>
      <c r="E2" s="3">
        <f>EOMONTH(D2,1)</f>
        <v>43159</v>
      </c>
      <c r="F2" s="3">
        <f t="shared" ref="F2:O2" si="0">EOMONTH(E2,1)</f>
        <v>43190</v>
      </c>
      <c r="G2" s="3">
        <f t="shared" si="0"/>
        <v>43220</v>
      </c>
      <c r="H2" s="3">
        <f t="shared" si="0"/>
        <v>43251</v>
      </c>
      <c r="I2" s="3">
        <f t="shared" si="0"/>
        <v>43281</v>
      </c>
      <c r="J2" s="3">
        <f t="shared" si="0"/>
        <v>43312</v>
      </c>
      <c r="K2" s="3">
        <f t="shared" si="0"/>
        <v>43343</v>
      </c>
      <c r="L2" s="3">
        <f t="shared" si="0"/>
        <v>43373</v>
      </c>
      <c r="M2" s="3">
        <f t="shared" si="0"/>
        <v>43404</v>
      </c>
      <c r="N2" s="3">
        <f t="shared" si="0"/>
        <v>43434</v>
      </c>
      <c r="O2" s="3">
        <f t="shared" si="0"/>
        <v>43465</v>
      </c>
      <c r="P2" s="3">
        <f t="shared" ref="P2" si="1">EOMONTH(O2,1)</f>
        <v>43496</v>
      </c>
      <c r="Q2" s="3">
        <f t="shared" ref="Q2" si="2">EOMONTH(P2,1)</f>
        <v>43524</v>
      </c>
      <c r="R2" s="3">
        <f t="shared" ref="R2" si="3">EOMONTH(Q2,1)</f>
        <v>43555</v>
      </c>
      <c r="S2" s="3">
        <f t="shared" ref="S2" si="4">EOMONTH(R2,1)</f>
        <v>43585</v>
      </c>
      <c r="T2" s="3">
        <f t="shared" ref="T2" si="5">EOMONTH(S2,1)</f>
        <v>43616</v>
      </c>
      <c r="U2" s="3">
        <f t="shared" ref="U2" si="6">EOMONTH(T2,1)</f>
        <v>43646</v>
      </c>
      <c r="V2" s="3">
        <f t="shared" ref="V2" si="7">EOMONTH(U2,1)</f>
        <v>43677</v>
      </c>
      <c r="W2" s="3">
        <f t="shared" ref="W2" si="8">EOMONTH(V2,1)</f>
        <v>43708</v>
      </c>
      <c r="X2" s="3">
        <f t="shared" ref="X2" si="9">EOMONTH(W2,1)</f>
        <v>43738</v>
      </c>
      <c r="Y2" s="3">
        <f t="shared" ref="Y2" si="10">EOMONTH(X2,1)</f>
        <v>43769</v>
      </c>
      <c r="Z2" s="3">
        <f t="shared" ref="Z2:AA2" si="11">EOMONTH(Y2,1)</f>
        <v>43799</v>
      </c>
      <c r="AA2" s="3">
        <f t="shared" si="11"/>
        <v>43830</v>
      </c>
      <c r="AB2" s="3">
        <f t="shared" ref="AB2" si="12">EOMONTH(AA2,1)</f>
        <v>43861</v>
      </c>
      <c r="AC2" s="3">
        <f t="shared" ref="AC2" si="13">EOMONTH(AB2,1)</f>
        <v>43890</v>
      </c>
      <c r="AD2" s="3">
        <f t="shared" ref="AD2" si="14">EOMONTH(AC2,1)</f>
        <v>43921</v>
      </c>
      <c r="AE2" s="3">
        <f t="shared" ref="AE2" si="15">EOMONTH(AD2,1)</f>
        <v>43951</v>
      </c>
      <c r="AF2" s="3">
        <f t="shared" ref="AF2" si="16">EOMONTH(AE2,1)</f>
        <v>43982</v>
      </c>
      <c r="AG2" s="3">
        <f t="shared" ref="AG2" si="17">EOMONTH(AF2,1)</f>
        <v>44012</v>
      </c>
      <c r="AH2" s="3">
        <f t="shared" ref="AH2" si="18">EOMONTH(AG2,1)</f>
        <v>44043</v>
      </c>
      <c r="AI2" s="3">
        <f t="shared" ref="AI2" si="19">EOMONTH(AH2,1)</f>
        <v>44074</v>
      </c>
      <c r="AJ2" s="3">
        <f t="shared" ref="AJ2" si="20">EOMONTH(AI2,1)</f>
        <v>44104</v>
      </c>
      <c r="AK2" s="3">
        <f t="shared" ref="AK2" si="21">EOMONTH(AJ2,1)</f>
        <v>44135</v>
      </c>
      <c r="AL2" s="3">
        <f t="shared" ref="AL2" si="22">EOMONTH(AK2,1)</f>
        <v>44165</v>
      </c>
      <c r="AM2" s="3">
        <f t="shared" ref="AM2" si="23">EOMONTH(AL2,1)</f>
        <v>44196</v>
      </c>
    </row>
    <row r="3" spans="2:39" s="2" customFormat="1" x14ac:dyDescent="0.25">
      <c r="B3" s="2" t="s">
        <v>4</v>
      </c>
      <c r="C3" s="5">
        <f>C4</f>
        <v>0</v>
      </c>
      <c r="D3" s="5">
        <f t="shared" ref="D3:AM3" si="24">D4</f>
        <v>0</v>
      </c>
      <c r="E3" s="5">
        <f t="shared" si="24"/>
        <v>0</v>
      </c>
      <c r="F3" s="5">
        <f t="shared" si="24"/>
        <v>114413.16369796408</v>
      </c>
      <c r="G3" s="5">
        <f t="shared" si="24"/>
        <v>99121.489560588147</v>
      </c>
      <c r="H3" s="5">
        <f t="shared" si="24"/>
        <v>60014.329299649922</v>
      </c>
      <c r="I3" s="5">
        <f t="shared" si="24"/>
        <v>18591.990438276785</v>
      </c>
      <c r="J3" s="5">
        <f t="shared" si="24"/>
        <v>0</v>
      </c>
      <c r="K3" s="5">
        <f t="shared" si="24"/>
        <v>0</v>
      </c>
      <c r="L3" s="5">
        <f t="shared" si="24"/>
        <v>0</v>
      </c>
      <c r="M3" s="5">
        <f t="shared" si="24"/>
        <v>0</v>
      </c>
      <c r="N3" s="5">
        <f t="shared" si="24"/>
        <v>0</v>
      </c>
      <c r="O3" s="5">
        <f t="shared" si="24"/>
        <v>0</v>
      </c>
      <c r="P3" s="5">
        <f t="shared" si="24"/>
        <v>0</v>
      </c>
      <c r="Q3" s="5">
        <f t="shared" si="24"/>
        <v>0</v>
      </c>
      <c r="R3" s="5">
        <f t="shared" si="24"/>
        <v>0</v>
      </c>
      <c r="S3" s="5">
        <f t="shared" si="24"/>
        <v>0</v>
      </c>
      <c r="T3" s="5">
        <f t="shared" si="24"/>
        <v>0</v>
      </c>
      <c r="U3" s="5">
        <f t="shared" ca="1" si="24"/>
        <v>0</v>
      </c>
      <c r="V3" s="5">
        <f t="shared" ca="1" si="24"/>
        <v>0</v>
      </c>
      <c r="W3" s="5">
        <f t="shared" ca="1" si="24"/>
        <v>0</v>
      </c>
      <c r="X3" s="5">
        <f t="shared" ca="1" si="24"/>
        <v>0</v>
      </c>
      <c r="Y3" s="5">
        <f t="shared" ca="1" si="24"/>
        <v>0</v>
      </c>
      <c r="Z3" s="5">
        <f t="shared" ca="1" si="24"/>
        <v>0</v>
      </c>
      <c r="AA3" s="5">
        <f t="shared" ca="1" si="24"/>
        <v>0</v>
      </c>
      <c r="AB3" s="5">
        <f t="shared" ca="1" si="24"/>
        <v>0</v>
      </c>
      <c r="AC3" s="5">
        <f t="shared" ca="1" si="24"/>
        <v>0</v>
      </c>
      <c r="AD3" s="5">
        <f t="shared" ca="1" si="24"/>
        <v>0</v>
      </c>
      <c r="AE3" s="5">
        <f t="shared" ca="1" si="24"/>
        <v>0</v>
      </c>
      <c r="AF3" s="5">
        <f t="shared" ca="1" si="24"/>
        <v>0</v>
      </c>
      <c r="AG3" s="5">
        <f t="shared" ca="1" si="24"/>
        <v>0</v>
      </c>
      <c r="AH3" s="5">
        <f t="shared" ca="1" si="24"/>
        <v>0</v>
      </c>
      <c r="AI3" s="5">
        <f t="shared" ca="1" si="24"/>
        <v>0</v>
      </c>
      <c r="AJ3" s="5">
        <f t="shared" ca="1" si="24"/>
        <v>0</v>
      </c>
      <c r="AK3" s="5">
        <f t="shared" ca="1" si="24"/>
        <v>0</v>
      </c>
      <c r="AL3" s="5">
        <f t="shared" ca="1" si="24"/>
        <v>0</v>
      </c>
      <c r="AM3" s="5">
        <f t="shared" ca="1" si="24"/>
        <v>0</v>
      </c>
    </row>
    <row r="4" spans="2:39" s="2" customFormat="1" x14ac:dyDescent="0.25">
      <c r="B4" s="9" t="s">
        <v>174</v>
      </c>
      <c r="C4" s="24">
        <f>'SP Iniziale'!C4</f>
        <v>0</v>
      </c>
      <c r="D4" s="24">
        <f>IF('Variazioni finanziarie'!D35&gt;0,'Variazioni finanziarie'!D35,0)</f>
        <v>0</v>
      </c>
      <c r="E4" s="24">
        <f>IF('Variazioni finanziarie'!E35&gt;0,'Variazioni finanziarie'!E35,0)</f>
        <v>0</v>
      </c>
      <c r="F4" s="24">
        <f>IF('Variazioni finanziarie'!F35&gt;0,'Variazioni finanziarie'!F35,0)</f>
        <v>114413.16369796408</v>
      </c>
      <c r="G4" s="24">
        <f>IF('Variazioni finanziarie'!G35&gt;0,'Variazioni finanziarie'!G35,0)</f>
        <v>99121.489560588147</v>
      </c>
      <c r="H4" s="24">
        <f>IF('Variazioni finanziarie'!H35&gt;0,'Variazioni finanziarie'!H35,0)</f>
        <v>60014.329299649922</v>
      </c>
      <c r="I4" s="24">
        <f>IF('Variazioni finanziarie'!I35&gt;0,'Variazioni finanziarie'!I35,0)</f>
        <v>18591.990438276785</v>
      </c>
      <c r="J4" s="24">
        <f>IF('Variazioni finanziarie'!J35&gt;0,'Variazioni finanziarie'!J35,0)</f>
        <v>0</v>
      </c>
      <c r="K4" s="24">
        <f>IF('Variazioni finanziarie'!K35&gt;0,'Variazioni finanziarie'!K35,0)</f>
        <v>0</v>
      </c>
      <c r="L4" s="24">
        <f>IF('Variazioni finanziarie'!L35&gt;0,'Variazioni finanziarie'!L35,0)</f>
        <v>0</v>
      </c>
      <c r="M4" s="24">
        <f>IF('Variazioni finanziarie'!M35&gt;0,'Variazioni finanziarie'!M35,0)</f>
        <v>0</v>
      </c>
      <c r="N4" s="24">
        <f>IF('Variazioni finanziarie'!N35&gt;0,'Variazioni finanziarie'!N35,0)</f>
        <v>0</v>
      </c>
      <c r="O4" s="24">
        <f>IF('Variazioni finanziarie'!O35&gt;0,'Variazioni finanziarie'!O35,0)</f>
        <v>0</v>
      </c>
      <c r="P4" s="24">
        <f>IF('Variazioni finanziarie'!P35&gt;0,'Variazioni finanziarie'!P35,0)</f>
        <v>0</v>
      </c>
      <c r="Q4" s="24">
        <f>IF('Variazioni finanziarie'!Q35&gt;0,'Variazioni finanziarie'!Q35,0)</f>
        <v>0</v>
      </c>
      <c r="R4" s="24">
        <f>IF('Variazioni finanziarie'!R35&gt;0,'Variazioni finanziarie'!R35,0)</f>
        <v>0</v>
      </c>
      <c r="S4" s="24">
        <f>IF('Variazioni finanziarie'!S35&gt;0,'Variazioni finanziarie'!S35,0)</f>
        <v>0</v>
      </c>
      <c r="T4" s="24">
        <f>IF('Variazioni finanziarie'!T35&gt;0,'Variazioni finanziarie'!T35,0)</f>
        <v>0</v>
      </c>
      <c r="U4" s="24">
        <f ca="1">IF('Variazioni finanziarie'!U35&gt;0,'Variazioni finanziarie'!U35,0)</f>
        <v>0</v>
      </c>
      <c r="V4" s="24">
        <f ca="1">IF('Variazioni finanziarie'!V35&gt;0,'Variazioni finanziarie'!V35,0)</f>
        <v>0</v>
      </c>
      <c r="W4" s="24">
        <f ca="1">IF('Variazioni finanziarie'!W35&gt;0,'Variazioni finanziarie'!W35,0)</f>
        <v>0</v>
      </c>
      <c r="X4" s="24">
        <f ca="1">IF('Variazioni finanziarie'!X35&gt;0,'Variazioni finanziarie'!X35,0)</f>
        <v>0</v>
      </c>
      <c r="Y4" s="24">
        <f ca="1">IF('Variazioni finanziarie'!Y35&gt;0,'Variazioni finanziarie'!Y35,0)</f>
        <v>0</v>
      </c>
      <c r="Z4" s="24">
        <f ca="1">IF('Variazioni finanziarie'!Z35&gt;0,'Variazioni finanziarie'!Z35,0)</f>
        <v>0</v>
      </c>
      <c r="AA4" s="24">
        <f ca="1">IF('Variazioni finanziarie'!AA35&gt;0,'Variazioni finanziarie'!AA35,0)</f>
        <v>0</v>
      </c>
      <c r="AB4" s="24">
        <f ca="1">IF('Variazioni finanziarie'!AB35&gt;0,'Variazioni finanziarie'!AB35,0)</f>
        <v>0</v>
      </c>
      <c r="AC4" s="24">
        <f ca="1">IF('Variazioni finanziarie'!AC35&gt;0,'Variazioni finanziarie'!AC35,0)</f>
        <v>0</v>
      </c>
      <c r="AD4" s="24">
        <f ca="1">IF('Variazioni finanziarie'!AD35&gt;0,'Variazioni finanziarie'!AD35,0)</f>
        <v>0</v>
      </c>
      <c r="AE4" s="24">
        <f ca="1">IF('Variazioni finanziarie'!AE35&gt;0,'Variazioni finanziarie'!AE35,0)</f>
        <v>0</v>
      </c>
      <c r="AF4" s="24">
        <f ca="1">IF('Variazioni finanziarie'!AF35&gt;0,'Variazioni finanziarie'!AF35,0)</f>
        <v>0</v>
      </c>
      <c r="AG4" s="24">
        <f ca="1">IF('Variazioni finanziarie'!AG35&gt;0,'Variazioni finanziarie'!AG35,0)</f>
        <v>0</v>
      </c>
      <c r="AH4" s="24">
        <f ca="1">IF('Variazioni finanziarie'!AH35&gt;0,'Variazioni finanziarie'!AH35,0)</f>
        <v>0</v>
      </c>
      <c r="AI4" s="24">
        <f ca="1">IF('Variazioni finanziarie'!AI35&gt;0,'Variazioni finanziarie'!AI35,0)</f>
        <v>0</v>
      </c>
      <c r="AJ4" s="24">
        <f ca="1">IF('Variazioni finanziarie'!AJ35&gt;0,'Variazioni finanziarie'!AJ35,0)</f>
        <v>0</v>
      </c>
      <c r="AK4" s="24">
        <f ca="1">IF('Variazioni finanziarie'!AK35&gt;0,'Variazioni finanziarie'!AK35,0)</f>
        <v>0</v>
      </c>
      <c r="AL4" s="24">
        <f ca="1">IF('Variazioni finanziarie'!AL35&gt;0,'Variazioni finanziarie'!AL35,0)</f>
        <v>0</v>
      </c>
      <c r="AM4" s="24">
        <f ca="1">IF('Variazioni finanziarie'!AM35&gt;0,'Variazioni finanziarie'!AM35,0)</f>
        <v>0</v>
      </c>
    </row>
    <row r="5" spans="2:39" x14ac:dyDescent="0.25">
      <c r="B5" s="2" t="s">
        <v>5</v>
      </c>
      <c r="C5" s="5">
        <f>SUM(C6:C10)</f>
        <v>580000</v>
      </c>
      <c r="D5" s="5">
        <f t="shared" ref="D5:AM5" si="25">SUM(D6:D10)</f>
        <v>792443.2</v>
      </c>
      <c r="E5" s="5">
        <f t="shared" si="25"/>
        <v>669386.4</v>
      </c>
      <c r="F5" s="5">
        <f t="shared" si="25"/>
        <v>491429.6</v>
      </c>
      <c r="G5" s="5">
        <f t="shared" si="25"/>
        <v>488472.8</v>
      </c>
      <c r="H5" s="5">
        <f t="shared" si="25"/>
        <v>485516</v>
      </c>
      <c r="I5" s="5">
        <f t="shared" si="25"/>
        <v>482559.19999999995</v>
      </c>
      <c r="J5" s="5">
        <f t="shared" si="25"/>
        <v>479602.39999999997</v>
      </c>
      <c r="K5" s="5">
        <f t="shared" si="25"/>
        <v>476645.6</v>
      </c>
      <c r="L5" s="5">
        <f t="shared" si="25"/>
        <v>473688.8</v>
      </c>
      <c r="M5" s="5">
        <f t="shared" si="25"/>
        <v>470732</v>
      </c>
      <c r="N5" s="5">
        <f t="shared" si="25"/>
        <v>467775.19999999995</v>
      </c>
      <c r="O5" s="5">
        <f t="shared" ca="1" si="25"/>
        <v>464818.39999999997</v>
      </c>
      <c r="P5" s="5">
        <f t="shared" ca="1" si="25"/>
        <v>461861.6</v>
      </c>
      <c r="Q5" s="5">
        <f t="shared" ca="1" si="25"/>
        <v>461800</v>
      </c>
      <c r="R5" s="5">
        <f t="shared" ca="1" si="25"/>
        <v>461800</v>
      </c>
      <c r="S5" s="5">
        <f t="shared" ca="1" si="25"/>
        <v>461800</v>
      </c>
      <c r="T5" s="5">
        <f t="shared" ca="1" si="25"/>
        <v>461800</v>
      </c>
      <c r="U5" s="5">
        <f t="shared" ca="1" si="25"/>
        <v>463601.67626756517</v>
      </c>
      <c r="V5" s="5">
        <f t="shared" ca="1" si="25"/>
        <v>463601.67626756517</v>
      </c>
      <c r="W5" s="5">
        <f t="shared" ca="1" si="25"/>
        <v>463601.67626756517</v>
      </c>
      <c r="X5" s="5">
        <f t="shared" ca="1" si="25"/>
        <v>463601.67626756517</v>
      </c>
      <c r="Y5" s="5">
        <f t="shared" ca="1" si="25"/>
        <v>463601.67626756517</v>
      </c>
      <c r="Z5" s="5">
        <f t="shared" ca="1" si="25"/>
        <v>466304.1906689129</v>
      </c>
      <c r="AA5" s="5">
        <f t="shared" ca="1" si="25"/>
        <v>461815.45426583115</v>
      </c>
      <c r="AB5" s="5">
        <f t="shared" ca="1" si="25"/>
        <v>461815.45426583115</v>
      </c>
      <c r="AC5" s="5">
        <f t="shared" ca="1" si="25"/>
        <v>461815.45426583115</v>
      </c>
      <c r="AD5" s="5">
        <f t="shared" ca="1" si="25"/>
        <v>461815.45426583115</v>
      </c>
      <c r="AE5" s="5">
        <f t="shared" ca="1" si="25"/>
        <v>461815.45426583115</v>
      </c>
      <c r="AF5" s="5">
        <f t="shared" ca="1" si="25"/>
        <v>461815.45426583115</v>
      </c>
      <c r="AG5" s="5">
        <f t="shared" ca="1" si="25"/>
        <v>463610.94882706384</v>
      </c>
      <c r="AH5" s="5">
        <f t="shared" ca="1" si="25"/>
        <v>463610.94882706384</v>
      </c>
      <c r="AI5" s="5">
        <f t="shared" ca="1" si="25"/>
        <v>463610.94882706384</v>
      </c>
      <c r="AJ5" s="5">
        <f t="shared" ca="1" si="25"/>
        <v>463610.94882706384</v>
      </c>
      <c r="AK5" s="5">
        <f t="shared" ca="1" si="25"/>
        <v>463610.94882706384</v>
      </c>
      <c r="AL5" s="5">
        <f t="shared" ca="1" si="25"/>
        <v>466304.1906689129</v>
      </c>
      <c r="AM5" s="5">
        <f t="shared" ca="1" si="25"/>
        <v>461800</v>
      </c>
    </row>
    <row r="6" spans="2:39" x14ac:dyDescent="0.25">
      <c r="B6" t="s">
        <v>175</v>
      </c>
      <c r="C6" s="24">
        <f>'SP Iniziale'!C6</f>
        <v>550000</v>
      </c>
      <c r="D6" s="24">
        <f>C6+'Variazioni patrimoniali'!D4</f>
        <v>726900</v>
      </c>
      <c r="E6" s="24">
        <f>D6+'Variazioni patrimoniali'!E4</f>
        <v>606800</v>
      </c>
      <c r="F6" s="24">
        <f>E6+'Variazioni patrimoniali'!F4</f>
        <v>431800</v>
      </c>
      <c r="G6" s="24">
        <f>F6+'Variazioni patrimoniali'!G4</f>
        <v>431800</v>
      </c>
      <c r="H6" s="24">
        <f>G6+'Variazioni patrimoniali'!H4</f>
        <v>431800</v>
      </c>
      <c r="I6" s="24">
        <f>H6+'Variazioni patrimoniali'!I4</f>
        <v>431800</v>
      </c>
      <c r="J6" s="24">
        <f>I6+'Variazioni patrimoniali'!J4</f>
        <v>431800</v>
      </c>
      <c r="K6" s="24">
        <f>J6+'Variazioni patrimoniali'!K4</f>
        <v>431800</v>
      </c>
      <c r="L6" s="24">
        <f>K6+'Variazioni patrimoniali'!L4</f>
        <v>431800</v>
      </c>
      <c r="M6" s="24">
        <f>L6+'Variazioni patrimoniali'!M4</f>
        <v>431800</v>
      </c>
      <c r="N6" s="24">
        <f>M6+'Variazioni patrimoniali'!N4</f>
        <v>431800</v>
      </c>
      <c r="O6" s="24">
        <f>N6+'Variazioni patrimoniali'!O4</f>
        <v>431800</v>
      </c>
      <c r="P6" s="24">
        <f>O6+'Variazioni patrimoniali'!P4</f>
        <v>431800</v>
      </c>
      <c r="Q6" s="24">
        <f>P6+'Variazioni patrimoniali'!Q4</f>
        <v>431800</v>
      </c>
      <c r="R6" s="24">
        <f>Q6+'Variazioni patrimoniali'!R4</f>
        <v>431800</v>
      </c>
      <c r="S6" s="24">
        <f>R6+'Variazioni patrimoniali'!S4</f>
        <v>431800</v>
      </c>
      <c r="T6" s="24">
        <f>S6+'Variazioni patrimoniali'!T4</f>
        <v>431800</v>
      </c>
      <c r="U6" s="24">
        <f>T6+'Variazioni patrimoniali'!U4</f>
        <v>431800</v>
      </c>
      <c r="V6" s="24">
        <f>U6+'Variazioni patrimoniali'!V4</f>
        <v>431800</v>
      </c>
      <c r="W6" s="24">
        <f>V6+'Variazioni patrimoniali'!W4</f>
        <v>431800</v>
      </c>
      <c r="X6" s="24">
        <f>W6+'Variazioni patrimoniali'!X4</f>
        <v>431800</v>
      </c>
      <c r="Y6" s="24">
        <f>X6+'Variazioni patrimoniali'!Y4</f>
        <v>431800</v>
      </c>
      <c r="Z6" s="24">
        <f>Y6+'Variazioni patrimoniali'!Z4</f>
        <v>431800</v>
      </c>
      <c r="AA6" s="24">
        <f>Z6+'Variazioni patrimoniali'!AA4</f>
        <v>431800</v>
      </c>
      <c r="AB6" s="24">
        <f>AA6+'Variazioni patrimoniali'!AB4</f>
        <v>431800</v>
      </c>
      <c r="AC6" s="24">
        <f>AB6+'Variazioni patrimoniali'!AC4</f>
        <v>431800</v>
      </c>
      <c r="AD6" s="24">
        <f>AC6+'Variazioni patrimoniali'!AD4</f>
        <v>431800</v>
      </c>
      <c r="AE6" s="24">
        <f>AD6+'Variazioni patrimoniali'!AE4</f>
        <v>431800</v>
      </c>
      <c r="AF6" s="24">
        <f>AE6+'Variazioni patrimoniali'!AF4</f>
        <v>431800</v>
      </c>
      <c r="AG6" s="24">
        <f>AF6+'Variazioni patrimoniali'!AG4</f>
        <v>431800</v>
      </c>
      <c r="AH6" s="24">
        <f>AG6+'Variazioni patrimoniali'!AH4</f>
        <v>431800</v>
      </c>
      <c r="AI6" s="24">
        <f>AH6+'Variazioni patrimoniali'!AI4</f>
        <v>431800</v>
      </c>
      <c r="AJ6" s="24">
        <f>AI6+'Variazioni patrimoniali'!AJ4</f>
        <v>431800</v>
      </c>
      <c r="AK6" s="24">
        <f>AJ6+'Variazioni patrimoniali'!AK4</f>
        <v>431800</v>
      </c>
      <c r="AL6" s="24">
        <f>AK6+'Variazioni patrimoniali'!AL4</f>
        <v>431800</v>
      </c>
      <c r="AM6" s="24">
        <f>AL6+'Variazioni patrimoniali'!AM4</f>
        <v>431800</v>
      </c>
    </row>
    <row r="7" spans="2:39" x14ac:dyDescent="0.25">
      <c r="B7" t="s">
        <v>176</v>
      </c>
      <c r="C7" s="24">
        <f>'SP Iniziale'!C7</f>
        <v>5000</v>
      </c>
      <c r="D7" s="24">
        <f>C7+'Variazioni patrimoniali'!D20</f>
        <v>5000</v>
      </c>
      <c r="E7" s="24">
        <f>D7+'Variazioni patrimoniali'!E20</f>
        <v>5000</v>
      </c>
      <c r="F7" s="24">
        <f>E7+'Variazioni patrimoniali'!F20</f>
        <v>5000</v>
      </c>
      <c r="G7" s="24">
        <f>F7+'Variazioni patrimoniali'!G20</f>
        <v>5000</v>
      </c>
      <c r="H7" s="24">
        <f>G7+'Variazioni patrimoniali'!H20</f>
        <v>5000</v>
      </c>
      <c r="I7" s="24">
        <f>H7+'Variazioni patrimoniali'!I20</f>
        <v>5000</v>
      </c>
      <c r="J7" s="24">
        <f>I7+'Variazioni patrimoniali'!J20</f>
        <v>5000</v>
      </c>
      <c r="K7" s="24">
        <f>J7+'Variazioni patrimoniali'!K20</f>
        <v>5000</v>
      </c>
      <c r="L7" s="24">
        <f>K7+'Variazioni patrimoniali'!L20</f>
        <v>5000</v>
      </c>
      <c r="M7" s="24">
        <f>L7+'Variazioni patrimoniali'!M20</f>
        <v>5000</v>
      </c>
      <c r="N7" s="24">
        <f>M7+'Variazioni patrimoniali'!N20</f>
        <v>5000</v>
      </c>
      <c r="O7" s="24">
        <f>N7+'Variazioni patrimoniali'!O20</f>
        <v>5000</v>
      </c>
      <c r="P7" s="24">
        <f>O7+'Variazioni patrimoniali'!P20</f>
        <v>5000</v>
      </c>
      <c r="Q7" s="24">
        <f>P7+'Variazioni patrimoniali'!Q20</f>
        <v>5000</v>
      </c>
      <c r="R7" s="24">
        <f>Q7+'Variazioni patrimoniali'!R20</f>
        <v>5000</v>
      </c>
      <c r="S7" s="24">
        <f>R7+'Variazioni patrimoniali'!S20</f>
        <v>5000</v>
      </c>
      <c r="T7" s="24">
        <f>S7+'Variazioni patrimoniali'!T20</f>
        <v>5000</v>
      </c>
      <c r="U7" s="24">
        <f>T7+'Variazioni patrimoniali'!U20</f>
        <v>5000</v>
      </c>
      <c r="V7" s="24">
        <f>U7+'Variazioni patrimoniali'!V20</f>
        <v>5000</v>
      </c>
      <c r="W7" s="24">
        <f>V7+'Variazioni patrimoniali'!W20</f>
        <v>5000</v>
      </c>
      <c r="X7" s="24">
        <f>W7+'Variazioni patrimoniali'!X20</f>
        <v>5000</v>
      </c>
      <c r="Y7" s="24">
        <f>X7+'Variazioni patrimoniali'!Y20</f>
        <v>5000</v>
      </c>
      <c r="Z7" s="24">
        <f>Y7+'Variazioni patrimoniali'!Z20</f>
        <v>5000</v>
      </c>
      <c r="AA7" s="24">
        <f>Z7+'Variazioni patrimoniali'!AA20</f>
        <v>5000</v>
      </c>
      <c r="AB7" s="24">
        <f>AA7+'Variazioni patrimoniali'!AB20</f>
        <v>5000</v>
      </c>
      <c r="AC7" s="24">
        <f>AB7+'Variazioni patrimoniali'!AC20</f>
        <v>5000</v>
      </c>
      <c r="AD7" s="24">
        <f>AC7+'Variazioni patrimoniali'!AD20</f>
        <v>5000</v>
      </c>
      <c r="AE7" s="24">
        <f>AD7+'Variazioni patrimoniali'!AE20</f>
        <v>5000</v>
      </c>
      <c r="AF7" s="24">
        <f>AE7+'Variazioni patrimoniali'!AF20</f>
        <v>5000</v>
      </c>
      <c r="AG7" s="24">
        <f>AF7+'Variazioni patrimoniali'!AG20</f>
        <v>5000</v>
      </c>
      <c r="AH7" s="24">
        <f>AG7+'Variazioni patrimoniali'!AH20</f>
        <v>5000</v>
      </c>
      <c r="AI7" s="24">
        <f>AH7+'Variazioni patrimoniali'!AI20</f>
        <v>5000</v>
      </c>
      <c r="AJ7" s="24">
        <f>AI7+'Variazioni patrimoniali'!AJ20</f>
        <v>5000</v>
      </c>
      <c r="AK7" s="24">
        <f>AJ7+'Variazioni patrimoniali'!AK20</f>
        <v>5000</v>
      </c>
      <c r="AL7" s="24">
        <f>AK7+'Variazioni patrimoniali'!AL20</f>
        <v>5000</v>
      </c>
      <c r="AM7" s="24">
        <f>AL7+'Variazioni patrimoniali'!AM20</f>
        <v>5000</v>
      </c>
    </row>
    <row r="8" spans="2:39" x14ac:dyDescent="0.25">
      <c r="B8" t="s">
        <v>177</v>
      </c>
      <c r="C8" s="24">
        <f>'SP Iniziale'!C8</f>
        <v>10000</v>
      </c>
      <c r="D8" s="24">
        <f>C8+'Variazioni patrimoniali'!D30</f>
        <v>10000</v>
      </c>
      <c r="E8" s="24">
        <f>D8+'Variazioni patrimoniali'!E30</f>
        <v>10000</v>
      </c>
      <c r="F8" s="24">
        <f>E8+'Variazioni patrimoniali'!F30</f>
        <v>10000</v>
      </c>
      <c r="G8" s="24">
        <f>F8+'Variazioni patrimoniali'!G30</f>
        <v>10000</v>
      </c>
      <c r="H8" s="24">
        <f>G8+'Variazioni patrimoniali'!H30</f>
        <v>10000</v>
      </c>
      <c r="I8" s="24">
        <f>H8+'Variazioni patrimoniali'!I30</f>
        <v>10000</v>
      </c>
      <c r="J8" s="24">
        <f>I8+'Variazioni patrimoniali'!J30</f>
        <v>10000</v>
      </c>
      <c r="K8" s="24">
        <f>J8+'Variazioni patrimoniali'!K30</f>
        <v>10000</v>
      </c>
      <c r="L8" s="24">
        <f>K8+'Variazioni patrimoniali'!L30</f>
        <v>10000</v>
      </c>
      <c r="M8" s="24">
        <f>L8+'Variazioni patrimoniali'!M30</f>
        <v>10000</v>
      </c>
      <c r="N8" s="24">
        <f>M8+'Variazioni patrimoniali'!N30</f>
        <v>10000</v>
      </c>
      <c r="O8" s="24">
        <f ca="1">N8+'Variazioni patrimoniali'!O30</f>
        <v>10000</v>
      </c>
      <c r="P8" s="24">
        <f ca="1">O8+'Variazioni patrimoniali'!P30</f>
        <v>10000</v>
      </c>
      <c r="Q8" s="24">
        <f ca="1">P8+'Variazioni patrimoniali'!Q30</f>
        <v>10000</v>
      </c>
      <c r="R8" s="24">
        <f ca="1">Q8+'Variazioni patrimoniali'!R30</f>
        <v>10000</v>
      </c>
      <c r="S8" s="24">
        <f ca="1">R8+'Variazioni patrimoniali'!S30</f>
        <v>10000</v>
      </c>
      <c r="T8" s="24">
        <f ca="1">S8+'Variazioni patrimoniali'!T30</f>
        <v>10000</v>
      </c>
      <c r="U8" s="24">
        <f ca="1">T8+'Variazioni patrimoniali'!U30</f>
        <v>11801.676267565159</v>
      </c>
      <c r="V8" s="24">
        <f ca="1">U8+'Variazioni patrimoniali'!V30</f>
        <v>11801.676267565159</v>
      </c>
      <c r="W8" s="24">
        <f ca="1">V8+'Variazioni patrimoniali'!W30</f>
        <v>11801.676267565159</v>
      </c>
      <c r="X8" s="24">
        <f ca="1">W8+'Variazioni patrimoniali'!X30</f>
        <v>11801.676267565159</v>
      </c>
      <c r="Y8" s="24">
        <f ca="1">X8+'Variazioni patrimoniali'!Y30</f>
        <v>11801.676267565159</v>
      </c>
      <c r="Z8" s="24">
        <f ca="1">Y8+'Variazioni patrimoniali'!Z30</f>
        <v>14504.190668912895</v>
      </c>
      <c r="AA8" s="24">
        <f ca="1">Z8+'Variazioni patrimoniali'!AA30</f>
        <v>10015.454265831144</v>
      </c>
      <c r="AB8" s="24">
        <f ca="1">AA8+'Variazioni patrimoniali'!AB30</f>
        <v>10015.454265831144</v>
      </c>
      <c r="AC8" s="24">
        <f ca="1">AB8+'Variazioni patrimoniali'!AC30</f>
        <v>10015.454265831144</v>
      </c>
      <c r="AD8" s="24">
        <f ca="1">AC8+'Variazioni patrimoniali'!AD30</f>
        <v>10015.454265831144</v>
      </c>
      <c r="AE8" s="24">
        <f ca="1">AD8+'Variazioni patrimoniali'!AE30</f>
        <v>10015.454265831144</v>
      </c>
      <c r="AF8" s="24">
        <f ca="1">AE8+'Variazioni patrimoniali'!AF30</f>
        <v>10015.454265831144</v>
      </c>
      <c r="AG8" s="24">
        <f ca="1">AF8+'Variazioni patrimoniali'!AG30</f>
        <v>11810.948827063845</v>
      </c>
      <c r="AH8" s="24">
        <f ca="1">AG8+'Variazioni patrimoniali'!AH30</f>
        <v>11810.948827063845</v>
      </c>
      <c r="AI8" s="24">
        <f ca="1">AH8+'Variazioni patrimoniali'!AI30</f>
        <v>11810.948827063845</v>
      </c>
      <c r="AJ8" s="24">
        <f ca="1">AI8+'Variazioni patrimoniali'!AJ30</f>
        <v>11810.948827063845</v>
      </c>
      <c r="AK8" s="24">
        <f ca="1">AJ8+'Variazioni patrimoniali'!AK30</f>
        <v>11810.948827063845</v>
      </c>
      <c r="AL8" s="24">
        <f ca="1">AK8+'Variazioni patrimoniali'!AL30</f>
        <v>14504.190668912897</v>
      </c>
      <c r="AM8" s="24">
        <f ca="1">AL8+'Variazioni patrimoniali'!AM30</f>
        <v>10000</v>
      </c>
    </row>
    <row r="9" spans="2:39" x14ac:dyDescent="0.25">
      <c r="B9" t="s">
        <v>178</v>
      </c>
      <c r="C9" s="24">
        <f>'SP Iniziale'!C9</f>
        <v>0</v>
      </c>
      <c r="D9" s="24">
        <f>C9+'Modulo IVA'!D12</f>
        <v>35543.199999999997</v>
      </c>
      <c r="E9" s="24">
        <f>D9+'Modulo IVA'!E12</f>
        <v>32586.399999999994</v>
      </c>
      <c r="F9" s="24">
        <f>E9+'Modulo IVA'!F12</f>
        <v>29629.599999999991</v>
      </c>
      <c r="G9" s="24">
        <f>F9+'Modulo IVA'!G12</f>
        <v>26672.799999999988</v>
      </c>
      <c r="H9" s="24">
        <f>G9+'Modulo IVA'!H12</f>
        <v>23715.999999999985</v>
      </c>
      <c r="I9" s="24">
        <f>H9+'Modulo IVA'!I12</f>
        <v>20759.199999999983</v>
      </c>
      <c r="J9" s="24">
        <f>I9+'Modulo IVA'!J12</f>
        <v>17802.39999999998</v>
      </c>
      <c r="K9" s="24">
        <f>J9+'Modulo IVA'!K12</f>
        <v>14845.599999999977</v>
      </c>
      <c r="L9" s="24">
        <f>K9+'Modulo IVA'!L12</f>
        <v>11888.799999999974</v>
      </c>
      <c r="M9" s="24">
        <f>L9+'Modulo IVA'!M12</f>
        <v>8931.9999999999709</v>
      </c>
      <c r="N9" s="24">
        <f>M9+'Modulo IVA'!N12</f>
        <v>5975.199999999968</v>
      </c>
      <c r="O9" s="24">
        <f>N9+'Modulo IVA'!O12</f>
        <v>3018.3999999999651</v>
      </c>
      <c r="P9" s="24">
        <f>O9+'Modulo IVA'!P12</f>
        <v>61.599999999965803</v>
      </c>
      <c r="Q9" s="24">
        <f>P9+'Modulo IVA'!Q12</f>
        <v>0</v>
      </c>
      <c r="R9" s="24">
        <f>Q9+'Modulo IVA'!R12</f>
        <v>0</v>
      </c>
      <c r="S9" s="24">
        <f>R9+'Modulo IVA'!S12</f>
        <v>0</v>
      </c>
      <c r="T9" s="24">
        <f>S9+'Modulo IVA'!T12</f>
        <v>0</v>
      </c>
      <c r="U9" s="24">
        <f>T9+'Modulo IVA'!U12</f>
        <v>0</v>
      </c>
      <c r="V9" s="24">
        <f>U9+'Modulo IVA'!V12</f>
        <v>0</v>
      </c>
      <c r="W9" s="24">
        <f>V9+'Modulo IVA'!W12</f>
        <v>0</v>
      </c>
      <c r="X9" s="24">
        <f>W9+'Modulo IVA'!X12</f>
        <v>0</v>
      </c>
      <c r="Y9" s="24">
        <f>X9+'Modulo IVA'!Y12</f>
        <v>0</v>
      </c>
      <c r="Z9" s="24">
        <f>Y9+'Modulo IVA'!Z12</f>
        <v>0</v>
      </c>
      <c r="AA9" s="24">
        <f>Z9+'Modulo IVA'!AA12</f>
        <v>0</v>
      </c>
      <c r="AB9" s="24">
        <f>AA9+'Modulo IVA'!AB12</f>
        <v>0</v>
      </c>
      <c r="AC9" s="24">
        <f>AB9+'Modulo IVA'!AC12</f>
        <v>0</v>
      </c>
      <c r="AD9" s="24">
        <f>AC9+'Modulo IVA'!AD12</f>
        <v>0</v>
      </c>
      <c r="AE9" s="24">
        <f>AD9+'Modulo IVA'!AE12</f>
        <v>0</v>
      </c>
      <c r="AF9" s="24">
        <f>AE9+'Modulo IVA'!AF12</f>
        <v>0</v>
      </c>
      <c r="AG9" s="24">
        <f>AF9+'Modulo IVA'!AG12</f>
        <v>0</v>
      </c>
      <c r="AH9" s="24">
        <f>AG9+'Modulo IVA'!AH12</f>
        <v>0</v>
      </c>
      <c r="AI9" s="24">
        <f>AH9+'Modulo IVA'!AI12</f>
        <v>0</v>
      </c>
      <c r="AJ9" s="24">
        <f>AI9+'Modulo IVA'!AJ12</f>
        <v>0</v>
      </c>
      <c r="AK9" s="24">
        <f>AJ9+'Modulo IVA'!AK12</f>
        <v>0</v>
      </c>
      <c r="AL9" s="24">
        <f>AK9+'Modulo IVA'!AL12</f>
        <v>0</v>
      </c>
      <c r="AM9" s="24">
        <f>AL9+'Modulo IVA'!AM12</f>
        <v>0</v>
      </c>
    </row>
    <row r="10" spans="2:39" s="2" customFormat="1" x14ac:dyDescent="0.25">
      <c r="B10" s="9" t="s">
        <v>179</v>
      </c>
      <c r="C10" s="24">
        <f>'SP Iniziale'!C10+'SP Iniziale'!C11</f>
        <v>15000</v>
      </c>
      <c r="D10" s="24">
        <f>C10-'SP Iniziale'!D11-'SP Iniziale'!D10</f>
        <v>15000</v>
      </c>
      <c r="E10" s="24">
        <f>D10-'SP Iniziale'!E11-'SP Iniziale'!E10</f>
        <v>15000</v>
      </c>
      <c r="F10" s="24">
        <f>E10-'SP Iniziale'!F11-'SP Iniziale'!F10</f>
        <v>15000</v>
      </c>
      <c r="G10" s="24">
        <f>F10-'SP Iniziale'!G11-'SP Iniziale'!G10</f>
        <v>15000</v>
      </c>
      <c r="H10" s="24">
        <f>G10-'SP Iniziale'!H11-'SP Iniziale'!H10</f>
        <v>15000</v>
      </c>
      <c r="I10" s="24">
        <f>H10-'SP Iniziale'!I11-'SP Iniziale'!I10</f>
        <v>15000</v>
      </c>
      <c r="J10" s="24">
        <f>I10-'SP Iniziale'!J11-'SP Iniziale'!J10</f>
        <v>15000</v>
      </c>
      <c r="K10" s="24">
        <f>J10-'SP Iniziale'!K11-'SP Iniziale'!K10</f>
        <v>15000</v>
      </c>
      <c r="L10" s="24">
        <f>K10-'SP Iniziale'!L11-'SP Iniziale'!L10</f>
        <v>15000</v>
      </c>
      <c r="M10" s="24">
        <f>L10-'SP Iniziale'!M11-'SP Iniziale'!M10</f>
        <v>15000</v>
      </c>
      <c r="N10" s="24">
        <f>M10-'SP Iniziale'!N11-'SP Iniziale'!N10</f>
        <v>15000</v>
      </c>
      <c r="O10" s="24">
        <f>N10-'SP Iniziale'!O11-'SP Iniziale'!O10</f>
        <v>15000</v>
      </c>
      <c r="P10" s="24">
        <f>O10-'SP Iniziale'!P11-'SP Iniziale'!P10</f>
        <v>15000</v>
      </c>
      <c r="Q10" s="24">
        <f>P10-'SP Iniziale'!Q11-'SP Iniziale'!Q10</f>
        <v>15000</v>
      </c>
      <c r="R10" s="24">
        <f>Q10-'SP Iniziale'!R11-'SP Iniziale'!R10</f>
        <v>15000</v>
      </c>
      <c r="S10" s="24">
        <f>R10-'SP Iniziale'!S11-'SP Iniziale'!S10</f>
        <v>15000</v>
      </c>
      <c r="T10" s="24">
        <f>S10-'SP Iniziale'!T11-'SP Iniziale'!T10</f>
        <v>15000</v>
      </c>
      <c r="U10" s="24">
        <f>T10-'SP Iniziale'!U11-'SP Iniziale'!U10</f>
        <v>15000</v>
      </c>
      <c r="V10" s="24">
        <f>U10-'SP Iniziale'!V11-'SP Iniziale'!V10</f>
        <v>15000</v>
      </c>
      <c r="W10" s="24">
        <f>V10-'SP Iniziale'!W11-'SP Iniziale'!W10</f>
        <v>15000</v>
      </c>
      <c r="X10" s="24">
        <f>W10-'SP Iniziale'!X11-'SP Iniziale'!X10</f>
        <v>15000</v>
      </c>
      <c r="Y10" s="24">
        <f>X10-'SP Iniziale'!Y11-'SP Iniziale'!Y10</f>
        <v>15000</v>
      </c>
      <c r="Z10" s="24">
        <f>Y10-'SP Iniziale'!Z11-'SP Iniziale'!Z10</f>
        <v>15000</v>
      </c>
      <c r="AA10" s="24">
        <f>Z10-'SP Iniziale'!AA11-'SP Iniziale'!AA10</f>
        <v>15000</v>
      </c>
      <c r="AB10" s="24">
        <f>AA10-'SP Iniziale'!AB11-'SP Iniziale'!AB10</f>
        <v>15000</v>
      </c>
      <c r="AC10" s="24">
        <f>AB10-'SP Iniziale'!AC11-'SP Iniziale'!AC10</f>
        <v>15000</v>
      </c>
      <c r="AD10" s="24">
        <f>AC10-'SP Iniziale'!AD11-'SP Iniziale'!AD10</f>
        <v>15000</v>
      </c>
      <c r="AE10" s="24">
        <f>AD10-'SP Iniziale'!AE11-'SP Iniziale'!AE10</f>
        <v>15000</v>
      </c>
      <c r="AF10" s="24">
        <f>AE10-'SP Iniziale'!AF11-'SP Iniziale'!AF10</f>
        <v>15000</v>
      </c>
      <c r="AG10" s="24">
        <f>AF10-'SP Iniziale'!AG11-'SP Iniziale'!AG10</f>
        <v>15000</v>
      </c>
      <c r="AH10" s="24">
        <f>AG10-'SP Iniziale'!AH11-'SP Iniziale'!AH10</f>
        <v>15000</v>
      </c>
      <c r="AI10" s="24">
        <f>AH10-'SP Iniziale'!AI11-'SP Iniziale'!AI10</f>
        <v>15000</v>
      </c>
      <c r="AJ10" s="24">
        <f>AI10-'SP Iniziale'!AJ11-'SP Iniziale'!AJ10</f>
        <v>15000</v>
      </c>
      <c r="AK10" s="24">
        <f>AJ10-'SP Iniziale'!AK11-'SP Iniziale'!AK10</f>
        <v>15000</v>
      </c>
      <c r="AL10" s="24">
        <f>AK10-'SP Iniziale'!AL11-'SP Iniziale'!AL10</f>
        <v>15000</v>
      </c>
      <c r="AM10" s="24">
        <f>AL10-'SP Iniziale'!AM11-'SP Iniziale'!AM10</f>
        <v>15000</v>
      </c>
    </row>
    <row r="11" spans="2:39" x14ac:dyDescent="0.25">
      <c r="B11" s="2" t="s">
        <v>7</v>
      </c>
      <c r="C11" s="5">
        <f>SUM(C12:C13)</f>
        <v>0</v>
      </c>
      <c r="D11" s="5">
        <f t="shared" ref="D11:AM11" si="26">SUM(D12:D13)</f>
        <v>0</v>
      </c>
      <c r="E11" s="5">
        <f t="shared" si="26"/>
        <v>0</v>
      </c>
      <c r="F11" s="5">
        <f t="shared" si="26"/>
        <v>0</v>
      </c>
      <c r="G11" s="5">
        <f t="shared" si="26"/>
        <v>0</v>
      </c>
      <c r="H11" s="5">
        <f t="shared" si="26"/>
        <v>0</v>
      </c>
      <c r="I11" s="5">
        <f t="shared" si="26"/>
        <v>0</v>
      </c>
      <c r="J11" s="5">
        <f t="shared" si="26"/>
        <v>0</v>
      </c>
      <c r="K11" s="5">
        <f t="shared" si="26"/>
        <v>0</v>
      </c>
      <c r="L11" s="5">
        <f t="shared" si="26"/>
        <v>0</v>
      </c>
      <c r="M11" s="5">
        <f t="shared" si="26"/>
        <v>0</v>
      </c>
      <c r="N11" s="5">
        <f t="shared" si="26"/>
        <v>0</v>
      </c>
      <c r="O11" s="5">
        <f t="shared" si="26"/>
        <v>0</v>
      </c>
      <c r="P11" s="5">
        <f t="shared" si="26"/>
        <v>0</v>
      </c>
      <c r="Q11" s="5">
        <f t="shared" si="26"/>
        <v>0</v>
      </c>
      <c r="R11" s="5">
        <f t="shared" si="26"/>
        <v>0</v>
      </c>
      <c r="S11" s="5">
        <f t="shared" si="26"/>
        <v>0</v>
      </c>
      <c r="T11" s="5">
        <f t="shared" si="26"/>
        <v>0</v>
      </c>
      <c r="U11" s="5">
        <f t="shared" si="26"/>
        <v>0</v>
      </c>
      <c r="V11" s="5">
        <f t="shared" si="26"/>
        <v>0</v>
      </c>
      <c r="W11" s="5">
        <f t="shared" si="26"/>
        <v>0</v>
      </c>
      <c r="X11" s="5">
        <f t="shared" si="26"/>
        <v>0</v>
      </c>
      <c r="Y11" s="5">
        <f t="shared" si="26"/>
        <v>0</v>
      </c>
      <c r="Z11" s="5">
        <f t="shared" si="26"/>
        <v>0</v>
      </c>
      <c r="AA11" s="5">
        <f t="shared" si="26"/>
        <v>0</v>
      </c>
      <c r="AB11" s="5">
        <f t="shared" si="26"/>
        <v>0</v>
      </c>
      <c r="AC11" s="5">
        <f t="shared" si="26"/>
        <v>0</v>
      </c>
      <c r="AD11" s="5">
        <f t="shared" si="26"/>
        <v>0</v>
      </c>
      <c r="AE11" s="5">
        <f t="shared" si="26"/>
        <v>0</v>
      </c>
      <c r="AF11" s="5">
        <f t="shared" si="26"/>
        <v>0</v>
      </c>
      <c r="AG11" s="5">
        <f t="shared" si="26"/>
        <v>0</v>
      </c>
      <c r="AH11" s="5">
        <f t="shared" si="26"/>
        <v>0</v>
      </c>
      <c r="AI11" s="5">
        <f t="shared" si="26"/>
        <v>0</v>
      </c>
      <c r="AJ11" s="5">
        <f t="shared" si="26"/>
        <v>0</v>
      </c>
      <c r="AK11" s="5">
        <f t="shared" si="26"/>
        <v>0</v>
      </c>
      <c r="AL11" s="5">
        <f t="shared" si="26"/>
        <v>0</v>
      </c>
      <c r="AM11" s="5">
        <f t="shared" si="26"/>
        <v>0</v>
      </c>
    </row>
    <row r="12" spans="2:39" x14ac:dyDescent="0.25">
      <c r="B12" t="s">
        <v>180</v>
      </c>
      <c r="C12" s="24">
        <f>'SP Iniziale'!C13</f>
        <v>0</v>
      </c>
      <c r="D12" s="24">
        <f>C12+'Variazioni patrimoniali'!D22</f>
        <v>0</v>
      </c>
      <c r="E12" s="24">
        <f>D12+'Variazioni patrimoniali'!E22</f>
        <v>0</v>
      </c>
      <c r="F12" s="24">
        <f>E12+'Variazioni patrimoniali'!F22</f>
        <v>0</v>
      </c>
      <c r="G12" s="24">
        <f>F12+'Variazioni patrimoniali'!G22</f>
        <v>0</v>
      </c>
      <c r="H12" s="24">
        <f>G12+'Variazioni patrimoniali'!H22</f>
        <v>0</v>
      </c>
      <c r="I12" s="24">
        <f>H12+'Variazioni patrimoniali'!I22</f>
        <v>0</v>
      </c>
      <c r="J12" s="24">
        <f>I12+'Variazioni patrimoniali'!J22</f>
        <v>0</v>
      </c>
      <c r="K12" s="24">
        <f>J12+'Variazioni patrimoniali'!K22</f>
        <v>0</v>
      </c>
      <c r="L12" s="24">
        <f>K12+'Variazioni patrimoniali'!L22</f>
        <v>0</v>
      </c>
      <c r="M12" s="24">
        <f>L12+'Variazioni patrimoniali'!M22</f>
        <v>0</v>
      </c>
      <c r="N12" s="24">
        <f>M12+'Variazioni patrimoniali'!N22</f>
        <v>0</v>
      </c>
      <c r="O12" s="24">
        <f>N12+'Variazioni patrimoniali'!O22</f>
        <v>0</v>
      </c>
      <c r="P12" s="24">
        <f>O12+'Variazioni patrimoniali'!P22</f>
        <v>0</v>
      </c>
      <c r="Q12" s="24">
        <f>P12+'Variazioni patrimoniali'!Q22</f>
        <v>0</v>
      </c>
      <c r="R12" s="24">
        <f>Q12+'Variazioni patrimoniali'!R22</f>
        <v>0</v>
      </c>
      <c r="S12" s="24">
        <f>R12+'Variazioni patrimoniali'!S22</f>
        <v>0</v>
      </c>
      <c r="T12" s="24">
        <f>S12+'Variazioni patrimoniali'!T22</f>
        <v>0</v>
      </c>
      <c r="U12" s="24">
        <f>T12+'Variazioni patrimoniali'!U22</f>
        <v>0</v>
      </c>
      <c r="V12" s="24">
        <f>U12+'Variazioni patrimoniali'!V22</f>
        <v>0</v>
      </c>
      <c r="W12" s="24">
        <f>V12+'Variazioni patrimoniali'!W22</f>
        <v>0</v>
      </c>
      <c r="X12" s="24">
        <f>W12+'Variazioni patrimoniali'!X22</f>
        <v>0</v>
      </c>
      <c r="Y12" s="24">
        <f>X12+'Variazioni patrimoniali'!Y22</f>
        <v>0</v>
      </c>
      <c r="Z12" s="24">
        <f>Y12+'Variazioni patrimoniali'!Z22</f>
        <v>0</v>
      </c>
      <c r="AA12" s="24">
        <f>Z12+'Variazioni patrimoniali'!AA22</f>
        <v>0</v>
      </c>
      <c r="AB12" s="24">
        <f>AA12+'Variazioni patrimoniali'!AB22</f>
        <v>0</v>
      </c>
      <c r="AC12" s="24">
        <f>AB12+'Variazioni patrimoniali'!AC22</f>
        <v>0</v>
      </c>
      <c r="AD12" s="24">
        <f>AC12+'Variazioni patrimoniali'!AD22</f>
        <v>0</v>
      </c>
      <c r="AE12" s="24">
        <f>AD12+'Variazioni patrimoniali'!AE22</f>
        <v>0</v>
      </c>
      <c r="AF12" s="24">
        <f>AE12+'Variazioni patrimoniali'!AF22</f>
        <v>0</v>
      </c>
      <c r="AG12" s="24">
        <f>AF12+'Variazioni patrimoniali'!AG22</f>
        <v>0</v>
      </c>
      <c r="AH12" s="24">
        <f>AG12+'Variazioni patrimoniali'!AH22</f>
        <v>0</v>
      </c>
      <c r="AI12" s="24">
        <f>AH12+'Variazioni patrimoniali'!AI22</f>
        <v>0</v>
      </c>
      <c r="AJ12" s="24">
        <f>AI12+'Variazioni patrimoniali'!AJ22</f>
        <v>0</v>
      </c>
      <c r="AK12" s="24">
        <f>AJ12+'Variazioni patrimoniali'!AK22</f>
        <v>0</v>
      </c>
      <c r="AL12" s="24">
        <f>AK12+'Variazioni patrimoniali'!AL22</f>
        <v>0</v>
      </c>
      <c r="AM12" s="24">
        <f>AL12+'Variazioni patrimoniali'!AM22</f>
        <v>0</v>
      </c>
    </row>
    <row r="13" spans="2:39" x14ac:dyDescent="0.25">
      <c r="B13" t="s">
        <v>181</v>
      </c>
      <c r="C13" s="24">
        <f>'SP Iniziale'!C14</f>
        <v>0</v>
      </c>
      <c r="D13" s="24">
        <f>C13</f>
        <v>0</v>
      </c>
      <c r="E13" s="24">
        <f t="shared" ref="E13:AM13" si="27">D13</f>
        <v>0</v>
      </c>
      <c r="F13" s="24">
        <f t="shared" si="27"/>
        <v>0</v>
      </c>
      <c r="G13" s="24">
        <f t="shared" si="27"/>
        <v>0</v>
      </c>
      <c r="H13" s="24">
        <f t="shared" si="27"/>
        <v>0</v>
      </c>
      <c r="I13" s="24">
        <f t="shared" si="27"/>
        <v>0</v>
      </c>
      <c r="J13" s="24">
        <f t="shared" si="27"/>
        <v>0</v>
      </c>
      <c r="K13" s="24">
        <f t="shared" si="27"/>
        <v>0</v>
      </c>
      <c r="L13" s="24">
        <f t="shared" si="27"/>
        <v>0</v>
      </c>
      <c r="M13" s="24">
        <f t="shared" si="27"/>
        <v>0</v>
      </c>
      <c r="N13" s="24">
        <f t="shared" si="27"/>
        <v>0</v>
      </c>
      <c r="O13" s="24">
        <f t="shared" si="27"/>
        <v>0</v>
      </c>
      <c r="P13" s="24">
        <f t="shared" si="27"/>
        <v>0</v>
      </c>
      <c r="Q13" s="24">
        <f t="shared" si="27"/>
        <v>0</v>
      </c>
      <c r="R13" s="24">
        <f t="shared" si="27"/>
        <v>0</v>
      </c>
      <c r="S13" s="24">
        <f t="shared" si="27"/>
        <v>0</v>
      </c>
      <c r="T13" s="24">
        <f t="shared" si="27"/>
        <v>0</v>
      </c>
      <c r="U13" s="24">
        <f t="shared" si="27"/>
        <v>0</v>
      </c>
      <c r="V13" s="24">
        <f t="shared" si="27"/>
        <v>0</v>
      </c>
      <c r="W13" s="24">
        <f t="shared" si="27"/>
        <v>0</v>
      </c>
      <c r="X13" s="24">
        <f t="shared" si="27"/>
        <v>0</v>
      </c>
      <c r="Y13" s="24">
        <f t="shared" si="27"/>
        <v>0</v>
      </c>
      <c r="Z13" s="24">
        <f t="shared" si="27"/>
        <v>0</v>
      </c>
      <c r="AA13" s="24">
        <f t="shared" si="27"/>
        <v>0</v>
      </c>
      <c r="AB13" s="24">
        <f t="shared" si="27"/>
        <v>0</v>
      </c>
      <c r="AC13" s="24">
        <f t="shared" si="27"/>
        <v>0</v>
      </c>
      <c r="AD13" s="24">
        <f t="shared" si="27"/>
        <v>0</v>
      </c>
      <c r="AE13" s="24">
        <f t="shared" si="27"/>
        <v>0</v>
      </c>
      <c r="AF13" s="24">
        <f t="shared" si="27"/>
        <v>0</v>
      </c>
      <c r="AG13" s="24">
        <f t="shared" si="27"/>
        <v>0</v>
      </c>
      <c r="AH13" s="24">
        <f t="shared" si="27"/>
        <v>0</v>
      </c>
      <c r="AI13" s="24">
        <f t="shared" si="27"/>
        <v>0</v>
      </c>
      <c r="AJ13" s="24">
        <f t="shared" si="27"/>
        <v>0</v>
      </c>
      <c r="AK13" s="24">
        <f t="shared" si="27"/>
        <v>0</v>
      </c>
      <c r="AL13" s="24">
        <f t="shared" si="27"/>
        <v>0</v>
      </c>
      <c r="AM13" s="24">
        <f t="shared" si="27"/>
        <v>0</v>
      </c>
    </row>
    <row r="14" spans="2:39" x14ac:dyDescent="0.25">
      <c r="B14" s="2" t="s">
        <v>16</v>
      </c>
      <c r="C14" s="5">
        <f>C3+C5+C11</f>
        <v>580000</v>
      </c>
      <c r="D14" s="5">
        <f t="shared" ref="D14:AM14" si="28">D3+D5+D11</f>
        <v>792443.2</v>
      </c>
      <c r="E14" s="5">
        <f t="shared" si="28"/>
        <v>669386.4</v>
      </c>
      <c r="F14" s="5">
        <f t="shared" si="28"/>
        <v>605842.76369796402</v>
      </c>
      <c r="G14" s="5">
        <f t="shared" si="28"/>
        <v>587594.28956058808</v>
      </c>
      <c r="H14" s="5">
        <f t="shared" si="28"/>
        <v>545530.32929964992</v>
      </c>
      <c r="I14" s="5">
        <f t="shared" si="28"/>
        <v>501151.19043827674</v>
      </c>
      <c r="J14" s="5">
        <f t="shared" si="28"/>
        <v>479602.39999999997</v>
      </c>
      <c r="K14" s="5">
        <f t="shared" si="28"/>
        <v>476645.6</v>
      </c>
      <c r="L14" s="5">
        <f t="shared" si="28"/>
        <v>473688.8</v>
      </c>
      <c r="M14" s="5">
        <f t="shared" si="28"/>
        <v>470732</v>
      </c>
      <c r="N14" s="5">
        <f t="shared" si="28"/>
        <v>467775.19999999995</v>
      </c>
      <c r="O14" s="5">
        <f t="shared" ca="1" si="28"/>
        <v>464818.39999999997</v>
      </c>
      <c r="P14" s="5">
        <f t="shared" ca="1" si="28"/>
        <v>461861.6</v>
      </c>
      <c r="Q14" s="5">
        <f t="shared" ca="1" si="28"/>
        <v>461800</v>
      </c>
      <c r="R14" s="5">
        <f t="shared" ca="1" si="28"/>
        <v>461800</v>
      </c>
      <c r="S14" s="5">
        <f t="shared" ca="1" si="28"/>
        <v>461800</v>
      </c>
      <c r="T14" s="5">
        <f t="shared" ca="1" si="28"/>
        <v>461800</v>
      </c>
      <c r="U14" s="5">
        <f t="shared" ca="1" si="28"/>
        <v>463601.67626756517</v>
      </c>
      <c r="V14" s="5">
        <f t="shared" ca="1" si="28"/>
        <v>463601.67626756517</v>
      </c>
      <c r="W14" s="5">
        <f t="shared" ca="1" si="28"/>
        <v>463601.67626756517</v>
      </c>
      <c r="X14" s="5">
        <f t="shared" ca="1" si="28"/>
        <v>463601.67626756517</v>
      </c>
      <c r="Y14" s="5">
        <f t="shared" ca="1" si="28"/>
        <v>463601.67626756517</v>
      </c>
      <c r="Z14" s="5">
        <f t="shared" ca="1" si="28"/>
        <v>466304.1906689129</v>
      </c>
      <c r="AA14" s="5">
        <f t="shared" ca="1" si="28"/>
        <v>461815.45426583115</v>
      </c>
      <c r="AB14" s="5">
        <f t="shared" ca="1" si="28"/>
        <v>461815.45426583115</v>
      </c>
      <c r="AC14" s="5">
        <f t="shared" ca="1" si="28"/>
        <v>461815.45426583115</v>
      </c>
      <c r="AD14" s="5">
        <f t="shared" ca="1" si="28"/>
        <v>461815.45426583115</v>
      </c>
      <c r="AE14" s="5">
        <f t="shared" ca="1" si="28"/>
        <v>461815.45426583115</v>
      </c>
      <c r="AF14" s="5">
        <f t="shared" ca="1" si="28"/>
        <v>461815.45426583115</v>
      </c>
      <c r="AG14" s="5">
        <f t="shared" ca="1" si="28"/>
        <v>463610.94882706384</v>
      </c>
      <c r="AH14" s="5">
        <f t="shared" ca="1" si="28"/>
        <v>463610.94882706384</v>
      </c>
      <c r="AI14" s="5">
        <f t="shared" ca="1" si="28"/>
        <v>463610.94882706384</v>
      </c>
      <c r="AJ14" s="5">
        <f t="shared" ca="1" si="28"/>
        <v>463610.94882706384</v>
      </c>
      <c r="AK14" s="5">
        <f t="shared" ca="1" si="28"/>
        <v>463610.94882706384</v>
      </c>
      <c r="AL14" s="5">
        <f t="shared" ca="1" si="28"/>
        <v>466304.1906689129</v>
      </c>
      <c r="AM14" s="5">
        <f t="shared" ca="1" si="28"/>
        <v>461800</v>
      </c>
    </row>
    <row r="15" spans="2:39" x14ac:dyDescent="0.25">
      <c r="B15" s="2" t="s">
        <v>222</v>
      </c>
      <c r="C15" s="5">
        <f>C16-C18+C19-C22+C23</f>
        <v>360000</v>
      </c>
      <c r="D15" s="5">
        <f t="shared" ref="D15:AM15" ca="1" si="29">D16-D18+D19-D22+D23</f>
        <v>533541.66666666663</v>
      </c>
      <c r="E15" s="5">
        <f t="shared" ca="1" si="29"/>
        <v>532083.33333333326</v>
      </c>
      <c r="F15" s="5">
        <f t="shared" ca="1" si="29"/>
        <v>530625</v>
      </c>
      <c r="G15" s="5">
        <f t="shared" ca="1" si="29"/>
        <v>529166.66666666663</v>
      </c>
      <c r="H15" s="5">
        <f t="shared" ca="1" si="29"/>
        <v>527708.33333333326</v>
      </c>
      <c r="I15" s="5">
        <f t="shared" ca="1" si="29"/>
        <v>526250</v>
      </c>
      <c r="J15" s="5">
        <f t="shared" ca="1" si="29"/>
        <v>524791.66666666663</v>
      </c>
      <c r="K15" s="5">
        <f t="shared" ca="1" si="29"/>
        <v>523333.33333333326</v>
      </c>
      <c r="L15" s="5">
        <f t="shared" ca="1" si="29"/>
        <v>521875</v>
      </c>
      <c r="M15" s="5">
        <f t="shared" ca="1" si="29"/>
        <v>520416.66666666663</v>
      </c>
      <c r="N15" s="5">
        <f t="shared" ca="1" si="29"/>
        <v>518958.33333333326</v>
      </c>
      <c r="O15" s="5">
        <f t="shared" ca="1" si="29"/>
        <v>517500</v>
      </c>
      <c r="P15" s="5">
        <f t="shared" ca="1" si="29"/>
        <v>516041.66666666663</v>
      </c>
      <c r="Q15" s="5">
        <f t="shared" ca="1" si="29"/>
        <v>514583.33333333326</v>
      </c>
      <c r="R15" s="5">
        <f t="shared" ca="1" si="29"/>
        <v>513125</v>
      </c>
      <c r="S15" s="5">
        <f t="shared" ca="1" si="29"/>
        <v>511666.66666666663</v>
      </c>
      <c r="T15" s="5">
        <f t="shared" ca="1" si="29"/>
        <v>510208.33333333326</v>
      </c>
      <c r="U15" s="5">
        <f t="shared" ca="1" si="29"/>
        <v>508750</v>
      </c>
      <c r="V15" s="5">
        <f t="shared" ca="1" si="29"/>
        <v>507291.66666666663</v>
      </c>
      <c r="W15" s="5">
        <f t="shared" ca="1" si="29"/>
        <v>505833.33333333326</v>
      </c>
      <c r="X15" s="5">
        <f t="shared" ca="1" si="29"/>
        <v>504375</v>
      </c>
      <c r="Y15" s="5">
        <f t="shared" ca="1" si="29"/>
        <v>502916.66666666663</v>
      </c>
      <c r="Z15" s="5">
        <f t="shared" ca="1" si="29"/>
        <v>501458.33333333326</v>
      </c>
      <c r="AA15" s="5">
        <f t="shared" ca="1" si="29"/>
        <v>500000</v>
      </c>
      <c r="AB15" s="5">
        <f t="shared" ca="1" si="29"/>
        <v>498541.66666666663</v>
      </c>
      <c r="AC15" s="5">
        <f t="shared" ca="1" si="29"/>
        <v>497083.33333333326</v>
      </c>
      <c r="AD15" s="5">
        <f t="shared" ca="1" si="29"/>
        <v>495625</v>
      </c>
      <c r="AE15" s="5">
        <f t="shared" ca="1" si="29"/>
        <v>494166.66666666663</v>
      </c>
      <c r="AF15" s="5">
        <f t="shared" ca="1" si="29"/>
        <v>492708.33333333326</v>
      </c>
      <c r="AG15" s="5">
        <f t="shared" ca="1" si="29"/>
        <v>491250</v>
      </c>
      <c r="AH15" s="5">
        <f t="shared" ca="1" si="29"/>
        <v>489791.66666666663</v>
      </c>
      <c r="AI15" s="5">
        <f t="shared" ca="1" si="29"/>
        <v>488333.33333333326</v>
      </c>
      <c r="AJ15" s="5">
        <f t="shared" ca="1" si="29"/>
        <v>486875</v>
      </c>
      <c r="AK15" s="5">
        <f t="shared" ca="1" si="29"/>
        <v>485416.66666666663</v>
      </c>
      <c r="AL15" s="5">
        <f t="shared" ca="1" si="29"/>
        <v>483958.33333333326</v>
      </c>
      <c r="AM15" s="5">
        <f t="shared" ca="1" si="29"/>
        <v>482500</v>
      </c>
    </row>
    <row r="16" spans="2:39" x14ac:dyDescent="0.25">
      <c r="B16" s="2" t="s">
        <v>183</v>
      </c>
      <c r="C16" s="5">
        <f>C17</f>
        <v>100000</v>
      </c>
      <c r="D16" s="5">
        <f t="shared" ref="D16:AM16" ca="1" si="30">D17</f>
        <v>200000</v>
      </c>
      <c r="E16" s="5">
        <f t="shared" ca="1" si="30"/>
        <v>200000</v>
      </c>
      <c r="F16" s="5">
        <f t="shared" ca="1" si="30"/>
        <v>200000</v>
      </c>
      <c r="G16" s="5">
        <f t="shared" ca="1" si="30"/>
        <v>200000</v>
      </c>
      <c r="H16" s="5">
        <f t="shared" ca="1" si="30"/>
        <v>200000</v>
      </c>
      <c r="I16" s="5">
        <f t="shared" ca="1" si="30"/>
        <v>200000</v>
      </c>
      <c r="J16" s="5">
        <f t="shared" ca="1" si="30"/>
        <v>200000</v>
      </c>
      <c r="K16" s="5">
        <f t="shared" ca="1" si="30"/>
        <v>200000</v>
      </c>
      <c r="L16" s="5">
        <f t="shared" ca="1" si="30"/>
        <v>200000</v>
      </c>
      <c r="M16" s="5">
        <f t="shared" ca="1" si="30"/>
        <v>200000</v>
      </c>
      <c r="N16" s="5">
        <f t="shared" ca="1" si="30"/>
        <v>200000</v>
      </c>
      <c r="O16" s="5">
        <f t="shared" ca="1" si="30"/>
        <v>200000</v>
      </c>
      <c r="P16" s="5">
        <f t="shared" ca="1" si="30"/>
        <v>200000</v>
      </c>
      <c r="Q16" s="5">
        <f t="shared" ca="1" si="30"/>
        <v>200000</v>
      </c>
      <c r="R16" s="5">
        <f t="shared" ca="1" si="30"/>
        <v>200000</v>
      </c>
      <c r="S16" s="5">
        <f t="shared" ca="1" si="30"/>
        <v>200000</v>
      </c>
      <c r="T16" s="5">
        <f t="shared" ca="1" si="30"/>
        <v>200000</v>
      </c>
      <c r="U16" s="5">
        <f t="shared" ca="1" si="30"/>
        <v>200000</v>
      </c>
      <c r="V16" s="5">
        <f t="shared" ca="1" si="30"/>
        <v>200000</v>
      </c>
      <c r="W16" s="5">
        <f t="shared" ca="1" si="30"/>
        <v>200000</v>
      </c>
      <c r="X16" s="5">
        <f t="shared" ca="1" si="30"/>
        <v>200000</v>
      </c>
      <c r="Y16" s="5">
        <f t="shared" ca="1" si="30"/>
        <v>200000</v>
      </c>
      <c r="Z16" s="5">
        <f t="shared" ca="1" si="30"/>
        <v>200000</v>
      </c>
      <c r="AA16" s="5">
        <f t="shared" ca="1" si="30"/>
        <v>200000</v>
      </c>
      <c r="AB16" s="5">
        <f t="shared" ca="1" si="30"/>
        <v>200000</v>
      </c>
      <c r="AC16" s="5">
        <f t="shared" ca="1" si="30"/>
        <v>200000</v>
      </c>
      <c r="AD16" s="5">
        <f t="shared" ca="1" si="30"/>
        <v>200000</v>
      </c>
      <c r="AE16" s="5">
        <f t="shared" ca="1" si="30"/>
        <v>200000</v>
      </c>
      <c r="AF16" s="5">
        <f t="shared" ca="1" si="30"/>
        <v>200000</v>
      </c>
      <c r="AG16" s="5">
        <f t="shared" ca="1" si="30"/>
        <v>200000</v>
      </c>
      <c r="AH16" s="5">
        <f t="shared" ca="1" si="30"/>
        <v>200000</v>
      </c>
      <c r="AI16" s="5">
        <f t="shared" ca="1" si="30"/>
        <v>200000</v>
      </c>
      <c r="AJ16" s="5">
        <f t="shared" ca="1" si="30"/>
        <v>200000</v>
      </c>
      <c r="AK16" s="5">
        <f t="shared" ca="1" si="30"/>
        <v>200000</v>
      </c>
      <c r="AL16" s="5">
        <f t="shared" ca="1" si="30"/>
        <v>200000</v>
      </c>
      <c r="AM16" s="5">
        <f t="shared" ca="1" si="30"/>
        <v>200000</v>
      </c>
    </row>
    <row r="17" spans="2:39" s="2" customFormat="1" x14ac:dyDescent="0.25">
      <c r="B17" s="9" t="s">
        <v>184</v>
      </c>
      <c r="C17" s="24">
        <f>'SP Iniziale'!C17</f>
        <v>100000</v>
      </c>
      <c r="D17" s="24">
        <f ca="1">C17+'Variazioni patrimoniali'!D7</f>
        <v>200000</v>
      </c>
      <c r="E17" s="24">
        <f ca="1">D17+'Variazioni patrimoniali'!E7</f>
        <v>200000</v>
      </c>
      <c r="F17" s="24">
        <f ca="1">E17+'Variazioni patrimoniali'!F7</f>
        <v>200000</v>
      </c>
      <c r="G17" s="24">
        <f ca="1">F17+'Variazioni patrimoniali'!G7</f>
        <v>200000</v>
      </c>
      <c r="H17" s="24">
        <f ca="1">G17+'Variazioni patrimoniali'!H7</f>
        <v>200000</v>
      </c>
      <c r="I17" s="24">
        <f ca="1">H17+'Variazioni patrimoniali'!I7</f>
        <v>200000</v>
      </c>
      <c r="J17" s="24">
        <f ca="1">I17+'Variazioni patrimoniali'!J7</f>
        <v>200000</v>
      </c>
      <c r="K17" s="24">
        <f ca="1">J17+'Variazioni patrimoniali'!K7</f>
        <v>200000</v>
      </c>
      <c r="L17" s="24">
        <f ca="1">K17+'Variazioni patrimoniali'!L7</f>
        <v>200000</v>
      </c>
      <c r="M17" s="24">
        <f ca="1">L17+'Variazioni patrimoniali'!M7</f>
        <v>200000</v>
      </c>
      <c r="N17" s="24">
        <f ca="1">M17+'Variazioni patrimoniali'!N7</f>
        <v>200000</v>
      </c>
      <c r="O17" s="24">
        <f ca="1">N17+'Variazioni patrimoniali'!O7</f>
        <v>200000</v>
      </c>
      <c r="P17" s="24">
        <f ca="1">O17+'Variazioni patrimoniali'!P7</f>
        <v>200000</v>
      </c>
      <c r="Q17" s="24">
        <f ca="1">P17+'Variazioni patrimoniali'!Q7</f>
        <v>200000</v>
      </c>
      <c r="R17" s="24">
        <f ca="1">Q17+'Variazioni patrimoniali'!R7</f>
        <v>200000</v>
      </c>
      <c r="S17" s="24">
        <f ca="1">R17+'Variazioni patrimoniali'!S7</f>
        <v>200000</v>
      </c>
      <c r="T17" s="24">
        <f ca="1">S17+'Variazioni patrimoniali'!T7</f>
        <v>200000</v>
      </c>
      <c r="U17" s="24">
        <f ca="1">T17+'Variazioni patrimoniali'!U7</f>
        <v>200000</v>
      </c>
      <c r="V17" s="24">
        <f ca="1">U17+'Variazioni patrimoniali'!V7</f>
        <v>200000</v>
      </c>
      <c r="W17" s="24">
        <f ca="1">V17+'Variazioni patrimoniali'!W7</f>
        <v>200000</v>
      </c>
      <c r="X17" s="24">
        <f ca="1">W17+'Variazioni patrimoniali'!X7</f>
        <v>200000</v>
      </c>
      <c r="Y17" s="24">
        <f ca="1">X17+'Variazioni patrimoniali'!Y7</f>
        <v>200000</v>
      </c>
      <c r="Z17" s="24">
        <f ca="1">Y17+'Variazioni patrimoniali'!Z7</f>
        <v>200000</v>
      </c>
      <c r="AA17" s="24">
        <f ca="1">Z17+'Variazioni patrimoniali'!AA7</f>
        <v>200000</v>
      </c>
      <c r="AB17" s="24">
        <f ca="1">AA17+'Variazioni patrimoniali'!AB7</f>
        <v>200000</v>
      </c>
      <c r="AC17" s="24">
        <f ca="1">AB17+'Variazioni patrimoniali'!AC7</f>
        <v>200000</v>
      </c>
      <c r="AD17" s="24">
        <f ca="1">AC17+'Variazioni patrimoniali'!AD7</f>
        <v>200000</v>
      </c>
      <c r="AE17" s="24">
        <f ca="1">AD17+'Variazioni patrimoniali'!AE7</f>
        <v>200000</v>
      </c>
      <c r="AF17" s="24">
        <f ca="1">AE17+'Variazioni patrimoniali'!AF7</f>
        <v>200000</v>
      </c>
      <c r="AG17" s="24">
        <f ca="1">AF17+'Variazioni patrimoniali'!AG7</f>
        <v>200000</v>
      </c>
      <c r="AH17" s="24">
        <f ca="1">AG17+'Variazioni patrimoniali'!AH7</f>
        <v>200000</v>
      </c>
      <c r="AI17" s="24">
        <f ca="1">AH17+'Variazioni patrimoniali'!AI7</f>
        <v>200000</v>
      </c>
      <c r="AJ17" s="24">
        <f ca="1">AI17+'Variazioni patrimoniali'!AJ7</f>
        <v>200000</v>
      </c>
      <c r="AK17" s="24">
        <f ca="1">AJ17+'Variazioni patrimoniali'!AK7</f>
        <v>200000</v>
      </c>
      <c r="AL17" s="24">
        <f ca="1">AK17+'Variazioni patrimoniali'!AL7</f>
        <v>200000</v>
      </c>
      <c r="AM17" s="24">
        <f ca="1">AL17+'Variazioni patrimoniali'!AM7</f>
        <v>200000</v>
      </c>
    </row>
    <row r="18" spans="2:39" s="2" customFormat="1" x14ac:dyDescent="0.25">
      <c r="B18" s="2" t="s">
        <v>185</v>
      </c>
      <c r="C18" s="5">
        <f>'SP Iniziale'!C18</f>
        <v>40000</v>
      </c>
      <c r="D18" s="5">
        <f ca="1">C18+'Variazioni patrimoniali'!D13</f>
        <v>40833.333333333336</v>
      </c>
      <c r="E18" s="5">
        <f ca="1">D18+'Variazioni patrimoniali'!E13</f>
        <v>41666.666666666672</v>
      </c>
      <c r="F18" s="5">
        <f ca="1">E18+'Variazioni patrimoniali'!F13</f>
        <v>42500.000000000007</v>
      </c>
      <c r="G18" s="5">
        <f ca="1">F18+'Variazioni patrimoniali'!G13</f>
        <v>43333.333333333343</v>
      </c>
      <c r="H18" s="5">
        <f ca="1">G18+'Variazioni patrimoniali'!H13</f>
        <v>44166.666666666679</v>
      </c>
      <c r="I18" s="5">
        <f ca="1">H18+'Variazioni patrimoniali'!I13</f>
        <v>45000.000000000015</v>
      </c>
      <c r="J18" s="5">
        <f ca="1">I18+'Variazioni patrimoniali'!J13</f>
        <v>45833.33333333335</v>
      </c>
      <c r="K18" s="5">
        <f ca="1">J18+'Variazioni patrimoniali'!K13</f>
        <v>46666.666666666686</v>
      </c>
      <c r="L18" s="5">
        <f ca="1">K18+'Variazioni patrimoniali'!L13</f>
        <v>47500.000000000022</v>
      </c>
      <c r="M18" s="5">
        <f ca="1">L18+'Variazioni patrimoniali'!M13</f>
        <v>48333.333333333358</v>
      </c>
      <c r="N18" s="5">
        <f ca="1">M18+'Variazioni patrimoniali'!N13</f>
        <v>49166.666666666693</v>
      </c>
      <c r="O18" s="5">
        <f ca="1">N18+'Variazioni patrimoniali'!O13</f>
        <v>50000.000000000029</v>
      </c>
      <c r="P18" s="5">
        <f ca="1">O18+'Variazioni patrimoniali'!P13</f>
        <v>50833.333333333365</v>
      </c>
      <c r="Q18" s="5">
        <f ca="1">P18+'Variazioni patrimoniali'!Q13</f>
        <v>51666.666666666701</v>
      </c>
      <c r="R18" s="5">
        <f ca="1">Q18+'Variazioni patrimoniali'!R13</f>
        <v>52500.000000000036</v>
      </c>
      <c r="S18" s="5">
        <f ca="1">R18+'Variazioni patrimoniali'!S13</f>
        <v>53333.333333333372</v>
      </c>
      <c r="T18" s="5">
        <f ca="1">S18+'Variazioni patrimoniali'!T13</f>
        <v>54166.666666666708</v>
      </c>
      <c r="U18" s="5">
        <f ca="1">T18+'Variazioni patrimoniali'!U13</f>
        <v>55000.000000000044</v>
      </c>
      <c r="V18" s="5">
        <f ca="1">U18+'Variazioni patrimoniali'!V13</f>
        <v>55833.333333333379</v>
      </c>
      <c r="W18" s="5">
        <f ca="1">V18+'Variazioni patrimoniali'!W13</f>
        <v>56666.666666666715</v>
      </c>
      <c r="X18" s="5">
        <f ca="1">W18+'Variazioni patrimoniali'!X13</f>
        <v>57500.000000000051</v>
      </c>
      <c r="Y18" s="5">
        <f ca="1">X18+'Variazioni patrimoniali'!Y13</f>
        <v>58333.333333333387</v>
      </c>
      <c r="Z18" s="5">
        <f ca="1">Y18+'Variazioni patrimoniali'!Z13</f>
        <v>59166.666666666722</v>
      </c>
      <c r="AA18" s="5">
        <f ca="1">Z18+'Variazioni patrimoniali'!AA13</f>
        <v>60000.000000000058</v>
      </c>
      <c r="AB18" s="5">
        <f ca="1">AA18+'Variazioni patrimoniali'!AB13</f>
        <v>60833.333333333394</v>
      </c>
      <c r="AC18" s="5">
        <f ca="1">AB18+'Variazioni patrimoniali'!AC13</f>
        <v>61666.66666666673</v>
      </c>
      <c r="AD18" s="5">
        <f ca="1">AC18+'Variazioni patrimoniali'!AD13</f>
        <v>62500.000000000065</v>
      </c>
      <c r="AE18" s="5">
        <f ca="1">AD18+'Variazioni patrimoniali'!AE13</f>
        <v>63333.333333333401</v>
      </c>
      <c r="AF18" s="5">
        <f ca="1">AE18+'Variazioni patrimoniali'!AF13</f>
        <v>64166.666666666737</v>
      </c>
      <c r="AG18" s="5">
        <f ca="1">AF18+'Variazioni patrimoniali'!AG13</f>
        <v>65000.000000000073</v>
      </c>
      <c r="AH18" s="5">
        <f ca="1">AG18+'Variazioni patrimoniali'!AH13</f>
        <v>65833.333333333401</v>
      </c>
      <c r="AI18" s="5">
        <f ca="1">AH18+'Variazioni patrimoniali'!AI13</f>
        <v>66666.66666666673</v>
      </c>
      <c r="AJ18" s="5">
        <f ca="1">AI18+'Variazioni patrimoniali'!AJ13</f>
        <v>67500.000000000058</v>
      </c>
      <c r="AK18" s="5">
        <f ca="1">AJ18+'Variazioni patrimoniali'!AK13</f>
        <v>68333.333333333387</v>
      </c>
      <c r="AL18" s="5">
        <f ca="1">AK18+'Variazioni patrimoniali'!AL13</f>
        <v>69166.666666666715</v>
      </c>
      <c r="AM18" s="5">
        <f ca="1">AL18+'Variazioni patrimoniali'!AM13</f>
        <v>70000.000000000044</v>
      </c>
    </row>
    <row r="19" spans="2:39" x14ac:dyDescent="0.25">
      <c r="B19" s="2" t="s">
        <v>186</v>
      </c>
      <c r="C19" s="5">
        <f>SUM(C20:C21)</f>
        <v>330000</v>
      </c>
      <c r="D19" s="5">
        <f t="shared" ref="D19:AM19" ca="1" si="31">SUM(D20:D21)</f>
        <v>405000</v>
      </c>
      <c r="E19" s="5">
        <f t="shared" ca="1" si="31"/>
        <v>405000</v>
      </c>
      <c r="F19" s="5">
        <f t="shared" ca="1" si="31"/>
        <v>405000</v>
      </c>
      <c r="G19" s="5">
        <f t="shared" ca="1" si="31"/>
        <v>405000</v>
      </c>
      <c r="H19" s="5">
        <f t="shared" ca="1" si="31"/>
        <v>405000</v>
      </c>
      <c r="I19" s="5">
        <f t="shared" ca="1" si="31"/>
        <v>405000</v>
      </c>
      <c r="J19" s="5">
        <f t="shared" ca="1" si="31"/>
        <v>405000</v>
      </c>
      <c r="K19" s="5">
        <f t="shared" ca="1" si="31"/>
        <v>405000</v>
      </c>
      <c r="L19" s="5">
        <f t="shared" ca="1" si="31"/>
        <v>405000</v>
      </c>
      <c r="M19" s="5">
        <f t="shared" ca="1" si="31"/>
        <v>405000</v>
      </c>
      <c r="N19" s="5">
        <f t="shared" ca="1" si="31"/>
        <v>405000</v>
      </c>
      <c r="O19" s="5">
        <f t="shared" ca="1" si="31"/>
        <v>405000</v>
      </c>
      <c r="P19" s="5">
        <f t="shared" ca="1" si="31"/>
        <v>405000</v>
      </c>
      <c r="Q19" s="5">
        <f t="shared" ca="1" si="31"/>
        <v>405000</v>
      </c>
      <c r="R19" s="5">
        <f t="shared" ca="1" si="31"/>
        <v>405000</v>
      </c>
      <c r="S19" s="5">
        <f t="shared" ca="1" si="31"/>
        <v>405000</v>
      </c>
      <c r="T19" s="5">
        <f t="shared" ca="1" si="31"/>
        <v>405000</v>
      </c>
      <c r="U19" s="5">
        <f t="shared" ca="1" si="31"/>
        <v>405000</v>
      </c>
      <c r="V19" s="5">
        <f t="shared" ca="1" si="31"/>
        <v>405000</v>
      </c>
      <c r="W19" s="5">
        <f t="shared" ca="1" si="31"/>
        <v>405000</v>
      </c>
      <c r="X19" s="5">
        <f t="shared" ca="1" si="31"/>
        <v>405000</v>
      </c>
      <c r="Y19" s="5">
        <f t="shared" ca="1" si="31"/>
        <v>405000</v>
      </c>
      <c r="Z19" s="5">
        <f t="shared" ca="1" si="31"/>
        <v>405000</v>
      </c>
      <c r="AA19" s="5">
        <f t="shared" ca="1" si="31"/>
        <v>405000</v>
      </c>
      <c r="AB19" s="5">
        <f t="shared" ca="1" si="31"/>
        <v>405000</v>
      </c>
      <c r="AC19" s="5">
        <f t="shared" ca="1" si="31"/>
        <v>405000</v>
      </c>
      <c r="AD19" s="5">
        <f t="shared" ca="1" si="31"/>
        <v>405000</v>
      </c>
      <c r="AE19" s="5">
        <f t="shared" ca="1" si="31"/>
        <v>405000</v>
      </c>
      <c r="AF19" s="5">
        <f t="shared" ca="1" si="31"/>
        <v>405000</v>
      </c>
      <c r="AG19" s="5">
        <f t="shared" ca="1" si="31"/>
        <v>405000</v>
      </c>
      <c r="AH19" s="5">
        <f t="shared" ca="1" si="31"/>
        <v>405000</v>
      </c>
      <c r="AI19" s="5">
        <f t="shared" ca="1" si="31"/>
        <v>405000</v>
      </c>
      <c r="AJ19" s="5">
        <f t="shared" ca="1" si="31"/>
        <v>405000</v>
      </c>
      <c r="AK19" s="5">
        <f t="shared" ca="1" si="31"/>
        <v>405000</v>
      </c>
      <c r="AL19" s="5">
        <f t="shared" ca="1" si="31"/>
        <v>405000</v>
      </c>
      <c r="AM19" s="5">
        <f t="shared" ca="1" si="31"/>
        <v>405000</v>
      </c>
    </row>
    <row r="20" spans="2:39" x14ac:dyDescent="0.25">
      <c r="B20" t="s">
        <v>187</v>
      </c>
      <c r="C20" s="24">
        <f>'SP Iniziale'!C20</f>
        <v>250000</v>
      </c>
      <c r="D20" s="24">
        <f ca="1">C20+'Variazioni patrimoniali'!D8</f>
        <v>310000</v>
      </c>
      <c r="E20" s="24">
        <f ca="1">D20+'Variazioni patrimoniali'!E8</f>
        <v>310000</v>
      </c>
      <c r="F20" s="24">
        <f ca="1">E20+'Variazioni patrimoniali'!F8</f>
        <v>310000</v>
      </c>
      <c r="G20" s="24">
        <f ca="1">F20+'Variazioni patrimoniali'!G8</f>
        <v>310000</v>
      </c>
      <c r="H20" s="24">
        <f ca="1">G20+'Variazioni patrimoniali'!H8</f>
        <v>310000</v>
      </c>
      <c r="I20" s="24">
        <f ca="1">H20+'Variazioni patrimoniali'!I8</f>
        <v>310000</v>
      </c>
      <c r="J20" s="24">
        <f ca="1">I20+'Variazioni patrimoniali'!J8</f>
        <v>310000</v>
      </c>
      <c r="K20" s="24">
        <f ca="1">J20+'Variazioni patrimoniali'!K8</f>
        <v>310000</v>
      </c>
      <c r="L20" s="24">
        <f ca="1">K20+'Variazioni patrimoniali'!L8</f>
        <v>310000</v>
      </c>
      <c r="M20" s="24">
        <f ca="1">L20+'Variazioni patrimoniali'!M8</f>
        <v>310000</v>
      </c>
      <c r="N20" s="24">
        <f ca="1">M20+'Variazioni patrimoniali'!N8</f>
        <v>310000</v>
      </c>
      <c r="O20" s="24">
        <f ca="1">N20+'Variazioni patrimoniali'!O8</f>
        <v>310000</v>
      </c>
      <c r="P20" s="24">
        <f ca="1">O20+'Variazioni patrimoniali'!P8</f>
        <v>310000</v>
      </c>
      <c r="Q20" s="24">
        <f ca="1">P20+'Variazioni patrimoniali'!Q8</f>
        <v>310000</v>
      </c>
      <c r="R20" s="24">
        <f ca="1">Q20+'Variazioni patrimoniali'!R8</f>
        <v>310000</v>
      </c>
      <c r="S20" s="24">
        <f ca="1">R20+'Variazioni patrimoniali'!S8</f>
        <v>310000</v>
      </c>
      <c r="T20" s="24">
        <f ca="1">S20+'Variazioni patrimoniali'!T8</f>
        <v>310000</v>
      </c>
      <c r="U20" s="24">
        <f ca="1">T20+'Variazioni patrimoniali'!U8</f>
        <v>310000</v>
      </c>
      <c r="V20" s="24">
        <f ca="1">U20+'Variazioni patrimoniali'!V8</f>
        <v>310000</v>
      </c>
      <c r="W20" s="24">
        <f ca="1">V20+'Variazioni patrimoniali'!W8</f>
        <v>310000</v>
      </c>
      <c r="X20" s="24">
        <f ca="1">W20+'Variazioni patrimoniali'!X8</f>
        <v>310000</v>
      </c>
      <c r="Y20" s="24">
        <f ca="1">X20+'Variazioni patrimoniali'!Y8</f>
        <v>310000</v>
      </c>
      <c r="Z20" s="24">
        <f ca="1">Y20+'Variazioni patrimoniali'!Z8</f>
        <v>310000</v>
      </c>
      <c r="AA20" s="24">
        <f ca="1">Z20+'Variazioni patrimoniali'!AA8</f>
        <v>310000</v>
      </c>
      <c r="AB20" s="24">
        <f ca="1">AA20+'Variazioni patrimoniali'!AB8</f>
        <v>310000</v>
      </c>
      <c r="AC20" s="24">
        <f ca="1">AB20+'Variazioni patrimoniali'!AC8</f>
        <v>310000</v>
      </c>
      <c r="AD20" s="24">
        <f ca="1">AC20+'Variazioni patrimoniali'!AD8</f>
        <v>310000</v>
      </c>
      <c r="AE20" s="24">
        <f ca="1">AD20+'Variazioni patrimoniali'!AE8</f>
        <v>310000</v>
      </c>
      <c r="AF20" s="24">
        <f ca="1">AE20+'Variazioni patrimoniali'!AF8</f>
        <v>310000</v>
      </c>
      <c r="AG20" s="24">
        <f ca="1">AF20+'Variazioni patrimoniali'!AG8</f>
        <v>310000</v>
      </c>
      <c r="AH20" s="24">
        <f ca="1">AG20+'Variazioni patrimoniali'!AH8</f>
        <v>310000</v>
      </c>
      <c r="AI20" s="24">
        <f ca="1">AH20+'Variazioni patrimoniali'!AI8</f>
        <v>310000</v>
      </c>
      <c r="AJ20" s="24">
        <f ca="1">AI20+'Variazioni patrimoniali'!AJ8</f>
        <v>310000</v>
      </c>
      <c r="AK20" s="24">
        <f ca="1">AJ20+'Variazioni patrimoniali'!AK8</f>
        <v>310000</v>
      </c>
      <c r="AL20" s="24">
        <f ca="1">AK20+'Variazioni patrimoniali'!AL8</f>
        <v>310000</v>
      </c>
      <c r="AM20" s="24">
        <f ca="1">AL20+'Variazioni patrimoniali'!AM8</f>
        <v>310000</v>
      </c>
    </row>
    <row r="21" spans="2:39" s="2" customFormat="1" x14ac:dyDescent="0.25">
      <c r="B21" s="9" t="s">
        <v>188</v>
      </c>
      <c r="C21" s="24">
        <f>'SP Iniziale'!C21</f>
        <v>80000</v>
      </c>
      <c r="D21" s="24">
        <f ca="1">C21+'Variazioni patrimoniali'!D9</f>
        <v>95000</v>
      </c>
      <c r="E21" s="24">
        <f ca="1">D21+'Variazioni patrimoniali'!E9</f>
        <v>95000</v>
      </c>
      <c r="F21" s="24">
        <f ca="1">E21+'Variazioni patrimoniali'!F9</f>
        <v>95000</v>
      </c>
      <c r="G21" s="24">
        <f ca="1">F21+'Variazioni patrimoniali'!G9</f>
        <v>95000</v>
      </c>
      <c r="H21" s="24">
        <f ca="1">G21+'Variazioni patrimoniali'!H9</f>
        <v>95000</v>
      </c>
      <c r="I21" s="24">
        <f ca="1">H21+'Variazioni patrimoniali'!I9</f>
        <v>95000</v>
      </c>
      <c r="J21" s="24">
        <f ca="1">I21+'Variazioni patrimoniali'!J9</f>
        <v>95000</v>
      </c>
      <c r="K21" s="24">
        <f ca="1">J21+'Variazioni patrimoniali'!K9</f>
        <v>95000</v>
      </c>
      <c r="L21" s="24">
        <f ca="1">K21+'Variazioni patrimoniali'!L9</f>
        <v>95000</v>
      </c>
      <c r="M21" s="24">
        <f ca="1">L21+'Variazioni patrimoniali'!M9</f>
        <v>95000</v>
      </c>
      <c r="N21" s="24">
        <f ca="1">M21+'Variazioni patrimoniali'!N9</f>
        <v>95000</v>
      </c>
      <c r="O21" s="24">
        <f ca="1">N21+'Variazioni patrimoniali'!O9</f>
        <v>95000</v>
      </c>
      <c r="P21" s="24">
        <f ca="1">O21+'Variazioni patrimoniali'!P9</f>
        <v>95000</v>
      </c>
      <c r="Q21" s="24">
        <f ca="1">P21+'Variazioni patrimoniali'!Q9</f>
        <v>95000</v>
      </c>
      <c r="R21" s="24">
        <f ca="1">Q21+'Variazioni patrimoniali'!R9</f>
        <v>95000</v>
      </c>
      <c r="S21" s="24">
        <f ca="1">R21+'Variazioni patrimoniali'!S9</f>
        <v>95000</v>
      </c>
      <c r="T21" s="24">
        <f ca="1">S21+'Variazioni patrimoniali'!T9</f>
        <v>95000</v>
      </c>
      <c r="U21" s="24">
        <f ca="1">T21+'Variazioni patrimoniali'!U9</f>
        <v>95000</v>
      </c>
      <c r="V21" s="24">
        <f ca="1">U21+'Variazioni patrimoniali'!V9</f>
        <v>95000</v>
      </c>
      <c r="W21" s="24">
        <f ca="1">V21+'Variazioni patrimoniali'!W9</f>
        <v>95000</v>
      </c>
      <c r="X21" s="24">
        <f ca="1">W21+'Variazioni patrimoniali'!X9</f>
        <v>95000</v>
      </c>
      <c r="Y21" s="24">
        <f ca="1">X21+'Variazioni patrimoniali'!Y9</f>
        <v>95000</v>
      </c>
      <c r="Z21" s="24">
        <f ca="1">Y21+'Variazioni patrimoniali'!Z9</f>
        <v>95000</v>
      </c>
      <c r="AA21" s="24">
        <f ca="1">Z21+'Variazioni patrimoniali'!AA9</f>
        <v>95000</v>
      </c>
      <c r="AB21" s="24">
        <f ca="1">AA21+'Variazioni patrimoniali'!AB9</f>
        <v>95000</v>
      </c>
      <c r="AC21" s="24">
        <f ca="1">AB21+'Variazioni patrimoniali'!AC9</f>
        <v>95000</v>
      </c>
      <c r="AD21" s="24">
        <f ca="1">AC21+'Variazioni patrimoniali'!AD9</f>
        <v>95000</v>
      </c>
      <c r="AE21" s="24">
        <f ca="1">AD21+'Variazioni patrimoniali'!AE9</f>
        <v>95000</v>
      </c>
      <c r="AF21" s="24">
        <f ca="1">AE21+'Variazioni patrimoniali'!AF9</f>
        <v>95000</v>
      </c>
      <c r="AG21" s="24">
        <f ca="1">AF21+'Variazioni patrimoniali'!AG9</f>
        <v>95000</v>
      </c>
      <c r="AH21" s="24">
        <f ca="1">AG21+'Variazioni patrimoniali'!AH9</f>
        <v>95000</v>
      </c>
      <c r="AI21" s="24">
        <f ca="1">AH21+'Variazioni patrimoniali'!AI9</f>
        <v>95000</v>
      </c>
      <c r="AJ21" s="24">
        <f ca="1">AI21+'Variazioni patrimoniali'!AJ9</f>
        <v>95000</v>
      </c>
      <c r="AK21" s="24">
        <f ca="1">AJ21+'Variazioni patrimoniali'!AK9</f>
        <v>95000</v>
      </c>
      <c r="AL21" s="24">
        <f ca="1">AK21+'Variazioni patrimoniali'!AL9</f>
        <v>95000</v>
      </c>
      <c r="AM21" s="24">
        <f ca="1">AL21+'Variazioni patrimoniali'!AM9</f>
        <v>95000</v>
      </c>
    </row>
    <row r="22" spans="2:39" x14ac:dyDescent="0.25">
      <c r="B22" s="2" t="s">
        <v>189</v>
      </c>
      <c r="C22" s="5">
        <f>'SP Iniziale'!C22</f>
        <v>30000</v>
      </c>
      <c r="D22" s="5">
        <f ca="1">C22+'Variazioni patrimoniali'!D14</f>
        <v>30625</v>
      </c>
      <c r="E22" s="5">
        <f ca="1">D22+'Variazioni patrimoniali'!E14</f>
        <v>31250</v>
      </c>
      <c r="F22" s="5">
        <f ca="1">E22+'Variazioni patrimoniali'!F14</f>
        <v>31875</v>
      </c>
      <c r="G22" s="5">
        <f ca="1">F22+'Variazioni patrimoniali'!G14</f>
        <v>32500</v>
      </c>
      <c r="H22" s="5">
        <f ca="1">G22+'Variazioni patrimoniali'!H14</f>
        <v>33125</v>
      </c>
      <c r="I22" s="5">
        <f ca="1">H22+'Variazioni patrimoniali'!I14</f>
        <v>33750</v>
      </c>
      <c r="J22" s="5">
        <f ca="1">I22+'Variazioni patrimoniali'!J14</f>
        <v>34375</v>
      </c>
      <c r="K22" s="5">
        <f ca="1">J22+'Variazioni patrimoniali'!K14</f>
        <v>35000</v>
      </c>
      <c r="L22" s="5">
        <f ca="1">K22+'Variazioni patrimoniali'!L14</f>
        <v>35625</v>
      </c>
      <c r="M22" s="5">
        <f ca="1">L22+'Variazioni patrimoniali'!M14</f>
        <v>36250</v>
      </c>
      <c r="N22" s="5">
        <f ca="1">M22+'Variazioni patrimoniali'!N14</f>
        <v>36875</v>
      </c>
      <c r="O22" s="5">
        <f ca="1">N22+'Variazioni patrimoniali'!O14</f>
        <v>37500</v>
      </c>
      <c r="P22" s="5">
        <f ca="1">O22+'Variazioni patrimoniali'!P14</f>
        <v>38125</v>
      </c>
      <c r="Q22" s="5">
        <f ca="1">P22+'Variazioni patrimoniali'!Q14</f>
        <v>38750</v>
      </c>
      <c r="R22" s="5">
        <f ca="1">Q22+'Variazioni patrimoniali'!R14</f>
        <v>39375</v>
      </c>
      <c r="S22" s="5">
        <f ca="1">R22+'Variazioni patrimoniali'!S14</f>
        <v>40000</v>
      </c>
      <c r="T22" s="5">
        <f ca="1">S22+'Variazioni patrimoniali'!T14</f>
        <v>40625</v>
      </c>
      <c r="U22" s="5">
        <f ca="1">T22+'Variazioni patrimoniali'!U14</f>
        <v>41250</v>
      </c>
      <c r="V22" s="5">
        <f ca="1">U22+'Variazioni patrimoniali'!V14</f>
        <v>41875</v>
      </c>
      <c r="W22" s="5">
        <f ca="1">V22+'Variazioni patrimoniali'!W14</f>
        <v>42500</v>
      </c>
      <c r="X22" s="5">
        <f ca="1">W22+'Variazioni patrimoniali'!X14</f>
        <v>43125</v>
      </c>
      <c r="Y22" s="5">
        <f ca="1">X22+'Variazioni patrimoniali'!Y14</f>
        <v>43750</v>
      </c>
      <c r="Z22" s="5">
        <f ca="1">Y22+'Variazioni patrimoniali'!Z14</f>
        <v>44375</v>
      </c>
      <c r="AA22" s="5">
        <f ca="1">Z22+'Variazioni patrimoniali'!AA14</f>
        <v>45000</v>
      </c>
      <c r="AB22" s="5">
        <f ca="1">AA22+'Variazioni patrimoniali'!AB14</f>
        <v>45625</v>
      </c>
      <c r="AC22" s="5">
        <f ca="1">AB22+'Variazioni patrimoniali'!AC14</f>
        <v>46250</v>
      </c>
      <c r="AD22" s="5">
        <f ca="1">AC22+'Variazioni patrimoniali'!AD14</f>
        <v>46875</v>
      </c>
      <c r="AE22" s="5">
        <f ca="1">AD22+'Variazioni patrimoniali'!AE14</f>
        <v>47500</v>
      </c>
      <c r="AF22" s="5">
        <f ca="1">AE22+'Variazioni patrimoniali'!AF14</f>
        <v>48125</v>
      </c>
      <c r="AG22" s="5">
        <f ca="1">AF22+'Variazioni patrimoniali'!AG14</f>
        <v>48750</v>
      </c>
      <c r="AH22" s="5">
        <f ca="1">AG22+'Variazioni patrimoniali'!AH14</f>
        <v>49375</v>
      </c>
      <c r="AI22" s="5">
        <f ca="1">AH22+'Variazioni patrimoniali'!AI14</f>
        <v>50000</v>
      </c>
      <c r="AJ22" s="5">
        <f ca="1">AI22+'Variazioni patrimoniali'!AJ14</f>
        <v>50625</v>
      </c>
      <c r="AK22" s="5">
        <f ca="1">AJ22+'Variazioni patrimoniali'!AK14</f>
        <v>51250</v>
      </c>
      <c r="AL22" s="5">
        <f ca="1">AK22+'Variazioni patrimoniali'!AL14</f>
        <v>51875</v>
      </c>
      <c r="AM22" s="5">
        <f ca="1">AL22+'Variazioni patrimoniali'!AM14</f>
        <v>52500</v>
      </c>
    </row>
    <row r="23" spans="2:39" x14ac:dyDescent="0.25">
      <c r="B23" s="2" t="s">
        <v>190</v>
      </c>
      <c r="C23" s="24">
        <f>'SP Iniziale'!C23</f>
        <v>0</v>
      </c>
      <c r="D23" s="5">
        <f>C23+'Variazioni patrimoniali'!D23</f>
        <v>0</v>
      </c>
      <c r="E23" s="5">
        <f>D23+'Variazioni patrimoniali'!E23</f>
        <v>0</v>
      </c>
      <c r="F23" s="5">
        <f>E23+'Variazioni patrimoniali'!F23</f>
        <v>0</v>
      </c>
      <c r="G23" s="5">
        <f>F23+'Variazioni patrimoniali'!G23</f>
        <v>0</v>
      </c>
      <c r="H23" s="5">
        <f>G23+'Variazioni patrimoniali'!H23</f>
        <v>0</v>
      </c>
      <c r="I23" s="5">
        <f>H23+'Variazioni patrimoniali'!I23</f>
        <v>0</v>
      </c>
      <c r="J23" s="5">
        <f>I23+'Variazioni patrimoniali'!J23</f>
        <v>0</v>
      </c>
      <c r="K23" s="5">
        <f>J23+'Variazioni patrimoniali'!K23</f>
        <v>0</v>
      </c>
      <c r="L23" s="5">
        <f>K23+'Variazioni patrimoniali'!L23</f>
        <v>0</v>
      </c>
      <c r="M23" s="5">
        <f>L23+'Variazioni patrimoniali'!M23</f>
        <v>0</v>
      </c>
      <c r="N23" s="5">
        <f>M23+'Variazioni patrimoniali'!N23</f>
        <v>0</v>
      </c>
      <c r="O23" s="5">
        <f>N23+'Variazioni patrimoniali'!O23</f>
        <v>0</v>
      </c>
      <c r="P23" s="5">
        <f>O23+'Variazioni patrimoniali'!P23</f>
        <v>0</v>
      </c>
      <c r="Q23" s="5">
        <f>P23+'Variazioni patrimoniali'!Q23</f>
        <v>0</v>
      </c>
      <c r="R23" s="5">
        <f>Q23+'Variazioni patrimoniali'!R23</f>
        <v>0</v>
      </c>
      <c r="S23" s="5">
        <f>R23+'Variazioni patrimoniali'!S23</f>
        <v>0</v>
      </c>
      <c r="T23" s="5">
        <f>S23+'Variazioni patrimoniali'!T23</f>
        <v>0</v>
      </c>
      <c r="U23" s="5">
        <f>T23+'Variazioni patrimoniali'!U23</f>
        <v>0</v>
      </c>
      <c r="V23" s="5">
        <f>U23+'Variazioni patrimoniali'!V23</f>
        <v>0</v>
      </c>
      <c r="W23" s="5">
        <f>V23+'Variazioni patrimoniali'!W23</f>
        <v>0</v>
      </c>
      <c r="X23" s="5">
        <f>W23+'Variazioni patrimoniali'!X23</f>
        <v>0</v>
      </c>
      <c r="Y23" s="5">
        <f>X23+'Variazioni patrimoniali'!Y23</f>
        <v>0</v>
      </c>
      <c r="Z23" s="5">
        <f>Y23+'Variazioni patrimoniali'!Z23</f>
        <v>0</v>
      </c>
      <c r="AA23" s="5">
        <f>Z23+'Variazioni patrimoniali'!AA23</f>
        <v>0</v>
      </c>
      <c r="AB23" s="5">
        <f>AA23+'Variazioni patrimoniali'!AB23</f>
        <v>0</v>
      </c>
      <c r="AC23" s="5">
        <f>AB23+'Variazioni patrimoniali'!AC23</f>
        <v>0</v>
      </c>
      <c r="AD23" s="5">
        <f>AC23+'Variazioni patrimoniali'!AD23</f>
        <v>0</v>
      </c>
      <c r="AE23" s="5">
        <f>AD23+'Variazioni patrimoniali'!AE23</f>
        <v>0</v>
      </c>
      <c r="AF23" s="5">
        <f>AE23+'Variazioni patrimoniali'!AF23</f>
        <v>0</v>
      </c>
      <c r="AG23" s="5">
        <f>AF23+'Variazioni patrimoniali'!AG23</f>
        <v>0</v>
      </c>
      <c r="AH23" s="5">
        <f>AG23+'Variazioni patrimoniali'!AH23</f>
        <v>0</v>
      </c>
      <c r="AI23" s="5">
        <f>AH23+'Variazioni patrimoniali'!AI23</f>
        <v>0</v>
      </c>
      <c r="AJ23" s="5">
        <f>AI23+'Variazioni patrimoniali'!AJ23</f>
        <v>0</v>
      </c>
      <c r="AK23" s="5">
        <f>AJ23+'Variazioni patrimoniali'!AK23</f>
        <v>0</v>
      </c>
      <c r="AL23" s="5">
        <f>AK23+'Variazioni patrimoniali'!AL23</f>
        <v>0</v>
      </c>
      <c r="AM23" s="5">
        <f>AL23+'Variazioni patrimoniali'!AM23</f>
        <v>0</v>
      </c>
    </row>
    <row r="24" spans="2:39" s="2" customFormat="1" x14ac:dyDescent="0.25">
      <c r="B24" s="2" t="s">
        <v>8</v>
      </c>
      <c r="C24" s="5">
        <f>C25-C29</f>
        <v>130000</v>
      </c>
      <c r="D24" s="5">
        <f t="shared" ref="D24:AM24" ca="1" si="32">D25-D29</f>
        <v>130000</v>
      </c>
      <c r="E24" s="5">
        <f t="shared" ca="1" si="32"/>
        <v>130000</v>
      </c>
      <c r="F24" s="5">
        <f t="shared" ca="1" si="32"/>
        <v>130000</v>
      </c>
      <c r="G24" s="5">
        <f t="shared" ca="1" si="32"/>
        <v>130000</v>
      </c>
      <c r="H24" s="5">
        <f t="shared" ca="1" si="32"/>
        <v>130000</v>
      </c>
      <c r="I24" s="5">
        <f t="shared" ca="1" si="32"/>
        <v>130000</v>
      </c>
      <c r="J24" s="5">
        <f t="shared" ca="1" si="32"/>
        <v>130000</v>
      </c>
      <c r="K24" s="5">
        <f t="shared" ca="1" si="32"/>
        <v>130000</v>
      </c>
      <c r="L24" s="5">
        <f t="shared" ca="1" si="32"/>
        <v>130000</v>
      </c>
      <c r="M24" s="5">
        <f t="shared" ca="1" si="32"/>
        <v>130000</v>
      </c>
      <c r="N24" s="5">
        <f t="shared" ca="1" si="32"/>
        <v>130000</v>
      </c>
      <c r="O24" s="5">
        <f t="shared" ca="1" si="32"/>
        <v>130000</v>
      </c>
      <c r="P24" s="5">
        <f t="shared" ca="1" si="32"/>
        <v>130000</v>
      </c>
      <c r="Q24" s="5">
        <f t="shared" ca="1" si="32"/>
        <v>130000</v>
      </c>
      <c r="R24" s="5">
        <f t="shared" ca="1" si="32"/>
        <v>130000</v>
      </c>
      <c r="S24" s="5">
        <f t="shared" ca="1" si="32"/>
        <v>130000</v>
      </c>
      <c r="T24" s="5">
        <f t="shared" ca="1" si="32"/>
        <v>130000</v>
      </c>
      <c r="U24" s="5">
        <f t="shared" ca="1" si="32"/>
        <v>130000</v>
      </c>
      <c r="V24" s="5">
        <f t="shared" ca="1" si="32"/>
        <v>130000</v>
      </c>
      <c r="W24" s="5">
        <f t="shared" ca="1" si="32"/>
        <v>130000</v>
      </c>
      <c r="X24" s="5">
        <f t="shared" ca="1" si="32"/>
        <v>130000</v>
      </c>
      <c r="Y24" s="5">
        <f t="shared" ca="1" si="32"/>
        <v>130000</v>
      </c>
      <c r="Z24" s="5">
        <f t="shared" ca="1" si="32"/>
        <v>130000</v>
      </c>
      <c r="AA24" s="5">
        <f t="shared" ca="1" si="32"/>
        <v>130000</v>
      </c>
      <c r="AB24" s="5">
        <f t="shared" ca="1" si="32"/>
        <v>130000</v>
      </c>
      <c r="AC24" s="5">
        <f t="shared" ca="1" si="32"/>
        <v>130000</v>
      </c>
      <c r="AD24" s="5">
        <f t="shared" ca="1" si="32"/>
        <v>130000</v>
      </c>
      <c r="AE24" s="5">
        <f t="shared" ca="1" si="32"/>
        <v>130000</v>
      </c>
      <c r="AF24" s="5">
        <f t="shared" ca="1" si="32"/>
        <v>130000</v>
      </c>
      <c r="AG24" s="5">
        <f t="shared" ca="1" si="32"/>
        <v>130000</v>
      </c>
      <c r="AH24" s="5">
        <f t="shared" ca="1" si="32"/>
        <v>130000</v>
      </c>
      <c r="AI24" s="5">
        <f t="shared" ca="1" si="32"/>
        <v>130000</v>
      </c>
      <c r="AJ24" s="5">
        <f t="shared" ca="1" si="32"/>
        <v>130000</v>
      </c>
      <c r="AK24" s="5">
        <f t="shared" ca="1" si="32"/>
        <v>130000</v>
      </c>
      <c r="AL24" s="5">
        <f t="shared" ca="1" si="32"/>
        <v>130000</v>
      </c>
      <c r="AM24" s="5">
        <f t="shared" ca="1" si="32"/>
        <v>130000</v>
      </c>
    </row>
    <row r="25" spans="2:39" s="2" customFormat="1" x14ac:dyDescent="0.25">
      <c r="B25" s="2" t="s">
        <v>192</v>
      </c>
      <c r="C25" s="5">
        <f>SUM(C26:C28)</f>
        <v>150000</v>
      </c>
      <c r="D25" s="5">
        <f t="shared" ref="D25:AM25" ca="1" si="33">SUM(D26:D28)</f>
        <v>150000</v>
      </c>
      <c r="E25" s="5">
        <f t="shared" ca="1" si="33"/>
        <v>150000</v>
      </c>
      <c r="F25" s="5">
        <f t="shared" ca="1" si="33"/>
        <v>150000</v>
      </c>
      <c r="G25" s="5">
        <f t="shared" ca="1" si="33"/>
        <v>150000</v>
      </c>
      <c r="H25" s="5">
        <f t="shared" ca="1" si="33"/>
        <v>150000</v>
      </c>
      <c r="I25" s="5">
        <f t="shared" ca="1" si="33"/>
        <v>150000</v>
      </c>
      <c r="J25" s="5">
        <f t="shared" ca="1" si="33"/>
        <v>150000</v>
      </c>
      <c r="K25" s="5">
        <f t="shared" ca="1" si="33"/>
        <v>150000</v>
      </c>
      <c r="L25" s="5">
        <f t="shared" ca="1" si="33"/>
        <v>150000</v>
      </c>
      <c r="M25" s="5">
        <f t="shared" ca="1" si="33"/>
        <v>150000</v>
      </c>
      <c r="N25" s="5">
        <f t="shared" ca="1" si="33"/>
        <v>150000</v>
      </c>
      <c r="O25" s="5">
        <f t="shared" ca="1" si="33"/>
        <v>150000</v>
      </c>
      <c r="P25" s="5">
        <f t="shared" ca="1" si="33"/>
        <v>150000</v>
      </c>
      <c r="Q25" s="5">
        <f t="shared" ca="1" si="33"/>
        <v>150000</v>
      </c>
      <c r="R25" s="5">
        <f t="shared" ca="1" si="33"/>
        <v>150000</v>
      </c>
      <c r="S25" s="5">
        <f t="shared" ca="1" si="33"/>
        <v>150000</v>
      </c>
      <c r="T25" s="5">
        <f t="shared" ca="1" si="33"/>
        <v>150000</v>
      </c>
      <c r="U25" s="5">
        <f t="shared" ca="1" si="33"/>
        <v>150000</v>
      </c>
      <c r="V25" s="5">
        <f t="shared" ca="1" si="33"/>
        <v>150000</v>
      </c>
      <c r="W25" s="5">
        <f t="shared" ca="1" si="33"/>
        <v>150000</v>
      </c>
      <c r="X25" s="5">
        <f t="shared" ca="1" si="33"/>
        <v>150000</v>
      </c>
      <c r="Y25" s="5">
        <f t="shared" ca="1" si="33"/>
        <v>150000</v>
      </c>
      <c r="Z25" s="5">
        <f t="shared" ca="1" si="33"/>
        <v>150000</v>
      </c>
      <c r="AA25" s="5">
        <f t="shared" ca="1" si="33"/>
        <v>150000</v>
      </c>
      <c r="AB25" s="5">
        <f t="shared" ca="1" si="33"/>
        <v>150000</v>
      </c>
      <c r="AC25" s="5">
        <f t="shared" ca="1" si="33"/>
        <v>150000</v>
      </c>
      <c r="AD25" s="5">
        <f t="shared" ca="1" si="33"/>
        <v>150000</v>
      </c>
      <c r="AE25" s="5">
        <f t="shared" ca="1" si="33"/>
        <v>150000</v>
      </c>
      <c r="AF25" s="5">
        <f t="shared" ca="1" si="33"/>
        <v>150000</v>
      </c>
      <c r="AG25" s="5">
        <f t="shared" ca="1" si="33"/>
        <v>150000</v>
      </c>
      <c r="AH25" s="5">
        <f t="shared" ca="1" si="33"/>
        <v>150000</v>
      </c>
      <c r="AI25" s="5">
        <f t="shared" ca="1" si="33"/>
        <v>150000</v>
      </c>
      <c r="AJ25" s="5">
        <f t="shared" ca="1" si="33"/>
        <v>150000</v>
      </c>
      <c r="AK25" s="5">
        <f t="shared" ca="1" si="33"/>
        <v>150000</v>
      </c>
      <c r="AL25" s="5">
        <f t="shared" ca="1" si="33"/>
        <v>150000</v>
      </c>
      <c r="AM25" s="5">
        <f t="shared" ca="1" si="33"/>
        <v>150000</v>
      </c>
    </row>
    <row r="26" spans="2:39" s="2" customFormat="1" x14ac:dyDescent="0.25">
      <c r="B26" s="9" t="s">
        <v>193</v>
      </c>
      <c r="C26" s="24">
        <f>'SP Iniziale'!C26</f>
        <v>0</v>
      </c>
      <c r="D26" s="24">
        <f ca="1">C26+'Variazioni patrimoniali'!D10</f>
        <v>0</v>
      </c>
      <c r="E26" s="24">
        <f ca="1">D26+'Variazioni patrimoniali'!E10</f>
        <v>0</v>
      </c>
      <c r="F26" s="24">
        <f ca="1">E26+'Variazioni patrimoniali'!F10</f>
        <v>0</v>
      </c>
      <c r="G26" s="24">
        <f ca="1">F26+'Variazioni patrimoniali'!G10</f>
        <v>0</v>
      </c>
      <c r="H26" s="24">
        <f ca="1">G26+'Variazioni patrimoniali'!H10</f>
        <v>0</v>
      </c>
      <c r="I26" s="24">
        <f ca="1">H26+'Variazioni patrimoniali'!I10</f>
        <v>0</v>
      </c>
      <c r="J26" s="24">
        <f ca="1">I26+'Variazioni patrimoniali'!J10</f>
        <v>0</v>
      </c>
      <c r="K26" s="24">
        <f ca="1">J26+'Variazioni patrimoniali'!K10</f>
        <v>0</v>
      </c>
      <c r="L26" s="24">
        <f ca="1">K26+'Variazioni patrimoniali'!L10</f>
        <v>0</v>
      </c>
      <c r="M26" s="24">
        <f ca="1">L26+'Variazioni patrimoniali'!M10</f>
        <v>0</v>
      </c>
      <c r="N26" s="24">
        <f ca="1">M26+'Variazioni patrimoniali'!N10</f>
        <v>0</v>
      </c>
      <c r="O26" s="24">
        <f ca="1">N26+'Variazioni patrimoniali'!O10</f>
        <v>0</v>
      </c>
      <c r="P26" s="24">
        <f ca="1">O26+'Variazioni patrimoniali'!P10</f>
        <v>0</v>
      </c>
      <c r="Q26" s="24">
        <f ca="1">P26+'Variazioni patrimoniali'!Q10</f>
        <v>0</v>
      </c>
      <c r="R26" s="24">
        <f ca="1">Q26+'Variazioni patrimoniali'!R10</f>
        <v>0</v>
      </c>
      <c r="S26" s="24">
        <f ca="1">R26+'Variazioni patrimoniali'!S10</f>
        <v>0</v>
      </c>
      <c r="T26" s="24">
        <f ca="1">S26+'Variazioni patrimoniali'!T10</f>
        <v>0</v>
      </c>
      <c r="U26" s="24">
        <f ca="1">T26+'Variazioni patrimoniali'!U10</f>
        <v>0</v>
      </c>
      <c r="V26" s="24">
        <f ca="1">U26+'Variazioni patrimoniali'!V10</f>
        <v>0</v>
      </c>
      <c r="W26" s="24">
        <f ca="1">V26+'Variazioni patrimoniali'!W10</f>
        <v>0</v>
      </c>
      <c r="X26" s="24">
        <f ca="1">W26+'Variazioni patrimoniali'!X10</f>
        <v>0</v>
      </c>
      <c r="Y26" s="24">
        <f ca="1">X26+'Variazioni patrimoniali'!Y10</f>
        <v>0</v>
      </c>
      <c r="Z26" s="24">
        <f ca="1">Y26+'Variazioni patrimoniali'!Z10</f>
        <v>0</v>
      </c>
      <c r="AA26" s="24">
        <f ca="1">Z26+'Variazioni patrimoniali'!AA10</f>
        <v>0</v>
      </c>
      <c r="AB26" s="24">
        <f ca="1">AA26+'Variazioni patrimoniali'!AB10</f>
        <v>0</v>
      </c>
      <c r="AC26" s="24">
        <f ca="1">AB26+'Variazioni patrimoniali'!AC10</f>
        <v>0</v>
      </c>
      <c r="AD26" s="24">
        <f ca="1">AC26+'Variazioni patrimoniali'!AD10</f>
        <v>0</v>
      </c>
      <c r="AE26" s="24">
        <f ca="1">AD26+'Variazioni patrimoniali'!AE10</f>
        <v>0</v>
      </c>
      <c r="AF26" s="24">
        <f ca="1">AE26+'Variazioni patrimoniali'!AF10</f>
        <v>0</v>
      </c>
      <c r="AG26" s="24">
        <f ca="1">AF26+'Variazioni patrimoniali'!AG10</f>
        <v>0</v>
      </c>
      <c r="AH26" s="24">
        <f ca="1">AG26+'Variazioni patrimoniali'!AH10</f>
        <v>0</v>
      </c>
      <c r="AI26" s="24">
        <f ca="1">AH26+'Variazioni patrimoniali'!AI10</f>
        <v>0</v>
      </c>
      <c r="AJ26" s="24">
        <f ca="1">AI26+'Variazioni patrimoniali'!AJ10</f>
        <v>0</v>
      </c>
      <c r="AK26" s="24">
        <f ca="1">AJ26+'Variazioni patrimoniali'!AK10</f>
        <v>0</v>
      </c>
      <c r="AL26" s="24">
        <f ca="1">AK26+'Variazioni patrimoniali'!AL10</f>
        <v>0</v>
      </c>
      <c r="AM26" s="24">
        <f ca="1">AL26+'Variazioni patrimoniali'!AM10</f>
        <v>0</v>
      </c>
    </row>
    <row r="27" spans="2:39" s="2" customFormat="1" x14ac:dyDescent="0.25">
      <c r="B27" s="9" t="s">
        <v>194</v>
      </c>
      <c r="C27" s="24">
        <f>'SP Iniziale'!C27</f>
        <v>140000</v>
      </c>
      <c r="D27" s="24">
        <f ca="1">C27+'Variazioni patrimoniali'!D11</f>
        <v>140000</v>
      </c>
      <c r="E27" s="24">
        <f ca="1">D27+'Variazioni patrimoniali'!E11</f>
        <v>140000</v>
      </c>
      <c r="F27" s="24">
        <f ca="1">E27+'Variazioni patrimoniali'!F11</f>
        <v>140000</v>
      </c>
      <c r="G27" s="24">
        <f ca="1">F27+'Variazioni patrimoniali'!G11</f>
        <v>140000</v>
      </c>
      <c r="H27" s="24">
        <f ca="1">G27+'Variazioni patrimoniali'!H11</f>
        <v>140000</v>
      </c>
      <c r="I27" s="24">
        <f ca="1">H27+'Variazioni patrimoniali'!I11</f>
        <v>140000</v>
      </c>
      <c r="J27" s="24">
        <f ca="1">I27+'Variazioni patrimoniali'!J11</f>
        <v>140000</v>
      </c>
      <c r="K27" s="24">
        <f ca="1">J27+'Variazioni patrimoniali'!K11</f>
        <v>140000</v>
      </c>
      <c r="L27" s="24">
        <f ca="1">K27+'Variazioni patrimoniali'!L11</f>
        <v>140000</v>
      </c>
      <c r="M27" s="24">
        <f ca="1">L27+'Variazioni patrimoniali'!M11</f>
        <v>140000</v>
      </c>
      <c r="N27" s="24">
        <f ca="1">M27+'Variazioni patrimoniali'!N11</f>
        <v>140000</v>
      </c>
      <c r="O27" s="24">
        <f ca="1">N27+'Variazioni patrimoniali'!O11</f>
        <v>140000</v>
      </c>
      <c r="P27" s="24">
        <f ca="1">O27+'Variazioni patrimoniali'!P11</f>
        <v>140000</v>
      </c>
      <c r="Q27" s="24">
        <f ca="1">P27+'Variazioni patrimoniali'!Q11</f>
        <v>140000</v>
      </c>
      <c r="R27" s="24">
        <f ca="1">Q27+'Variazioni patrimoniali'!R11</f>
        <v>140000</v>
      </c>
      <c r="S27" s="24">
        <f ca="1">R27+'Variazioni patrimoniali'!S11</f>
        <v>140000</v>
      </c>
      <c r="T27" s="24">
        <f ca="1">S27+'Variazioni patrimoniali'!T11</f>
        <v>140000</v>
      </c>
      <c r="U27" s="24">
        <f ca="1">T27+'Variazioni patrimoniali'!U11</f>
        <v>140000</v>
      </c>
      <c r="V27" s="24">
        <f ca="1">U27+'Variazioni patrimoniali'!V11</f>
        <v>140000</v>
      </c>
      <c r="W27" s="24">
        <f ca="1">V27+'Variazioni patrimoniali'!W11</f>
        <v>140000</v>
      </c>
      <c r="X27" s="24">
        <f ca="1">W27+'Variazioni patrimoniali'!X11</f>
        <v>140000</v>
      </c>
      <c r="Y27" s="24">
        <f ca="1">X27+'Variazioni patrimoniali'!Y11</f>
        <v>140000</v>
      </c>
      <c r="Z27" s="24">
        <f ca="1">Y27+'Variazioni patrimoniali'!Z11</f>
        <v>140000</v>
      </c>
      <c r="AA27" s="24">
        <f ca="1">Z27+'Variazioni patrimoniali'!AA11</f>
        <v>140000</v>
      </c>
      <c r="AB27" s="24">
        <f ca="1">AA27+'Variazioni patrimoniali'!AB11</f>
        <v>140000</v>
      </c>
      <c r="AC27" s="24">
        <f ca="1">AB27+'Variazioni patrimoniali'!AC11</f>
        <v>140000</v>
      </c>
      <c r="AD27" s="24">
        <f ca="1">AC27+'Variazioni patrimoniali'!AD11</f>
        <v>140000</v>
      </c>
      <c r="AE27" s="24">
        <f ca="1">AD27+'Variazioni patrimoniali'!AE11</f>
        <v>140000</v>
      </c>
      <c r="AF27" s="24">
        <f ca="1">AE27+'Variazioni patrimoniali'!AF11</f>
        <v>140000</v>
      </c>
      <c r="AG27" s="24">
        <f ca="1">AF27+'Variazioni patrimoniali'!AG11</f>
        <v>140000</v>
      </c>
      <c r="AH27" s="24">
        <f ca="1">AG27+'Variazioni patrimoniali'!AH11</f>
        <v>140000</v>
      </c>
      <c r="AI27" s="24">
        <f ca="1">AH27+'Variazioni patrimoniali'!AI11</f>
        <v>140000</v>
      </c>
      <c r="AJ27" s="24">
        <f ca="1">AI27+'Variazioni patrimoniali'!AJ11</f>
        <v>140000</v>
      </c>
      <c r="AK27" s="24">
        <f ca="1">AJ27+'Variazioni patrimoniali'!AK11</f>
        <v>140000</v>
      </c>
      <c r="AL27" s="24">
        <f ca="1">AK27+'Variazioni patrimoniali'!AL11</f>
        <v>140000</v>
      </c>
      <c r="AM27" s="24">
        <f ca="1">AL27+'Variazioni patrimoniali'!AM11</f>
        <v>140000</v>
      </c>
    </row>
    <row r="28" spans="2:39" s="2" customFormat="1" x14ac:dyDescent="0.25">
      <c r="B28" s="9" t="s">
        <v>195</v>
      </c>
      <c r="C28" s="24">
        <f>'SP Iniziale'!C28</f>
        <v>10000</v>
      </c>
      <c r="D28" s="24">
        <f ca="1">C28+'Variazioni patrimoniali'!D12</f>
        <v>10000</v>
      </c>
      <c r="E28" s="24">
        <f ca="1">D28+'Variazioni patrimoniali'!E12</f>
        <v>10000</v>
      </c>
      <c r="F28" s="24">
        <f ca="1">E28+'Variazioni patrimoniali'!F12</f>
        <v>10000</v>
      </c>
      <c r="G28" s="24">
        <f ca="1">F28+'Variazioni patrimoniali'!G12</f>
        <v>10000</v>
      </c>
      <c r="H28" s="24">
        <f ca="1">G28+'Variazioni patrimoniali'!H12</f>
        <v>10000</v>
      </c>
      <c r="I28" s="24">
        <f ca="1">H28+'Variazioni patrimoniali'!I12</f>
        <v>10000</v>
      </c>
      <c r="J28" s="24">
        <f ca="1">I28+'Variazioni patrimoniali'!J12</f>
        <v>10000</v>
      </c>
      <c r="K28" s="24">
        <f ca="1">J28+'Variazioni patrimoniali'!K12</f>
        <v>10000</v>
      </c>
      <c r="L28" s="24">
        <f ca="1">K28+'Variazioni patrimoniali'!L12</f>
        <v>10000</v>
      </c>
      <c r="M28" s="24">
        <f ca="1">L28+'Variazioni patrimoniali'!M12</f>
        <v>10000</v>
      </c>
      <c r="N28" s="24">
        <f ca="1">M28+'Variazioni patrimoniali'!N12</f>
        <v>10000</v>
      </c>
      <c r="O28" s="24">
        <f ca="1">N28+'Variazioni patrimoniali'!O12</f>
        <v>10000</v>
      </c>
      <c r="P28" s="24">
        <f ca="1">O28+'Variazioni patrimoniali'!P12</f>
        <v>10000</v>
      </c>
      <c r="Q28" s="24">
        <f ca="1">P28+'Variazioni patrimoniali'!Q12</f>
        <v>10000</v>
      </c>
      <c r="R28" s="24">
        <f ca="1">Q28+'Variazioni patrimoniali'!R12</f>
        <v>10000</v>
      </c>
      <c r="S28" s="24">
        <f ca="1">R28+'Variazioni patrimoniali'!S12</f>
        <v>10000</v>
      </c>
      <c r="T28" s="24">
        <f ca="1">S28+'Variazioni patrimoniali'!T12</f>
        <v>10000</v>
      </c>
      <c r="U28" s="24">
        <f ca="1">T28+'Variazioni patrimoniali'!U12</f>
        <v>10000</v>
      </c>
      <c r="V28" s="24">
        <f ca="1">U28+'Variazioni patrimoniali'!V12</f>
        <v>10000</v>
      </c>
      <c r="W28" s="24">
        <f ca="1">V28+'Variazioni patrimoniali'!W12</f>
        <v>10000</v>
      </c>
      <c r="X28" s="24">
        <f ca="1">W28+'Variazioni patrimoniali'!X12</f>
        <v>10000</v>
      </c>
      <c r="Y28" s="24">
        <f ca="1">X28+'Variazioni patrimoniali'!Y12</f>
        <v>10000</v>
      </c>
      <c r="Z28" s="24">
        <f ca="1">Y28+'Variazioni patrimoniali'!Z12</f>
        <v>10000</v>
      </c>
      <c r="AA28" s="24">
        <f ca="1">Z28+'Variazioni patrimoniali'!AA12</f>
        <v>10000</v>
      </c>
      <c r="AB28" s="24">
        <f ca="1">AA28+'Variazioni patrimoniali'!AB12</f>
        <v>10000</v>
      </c>
      <c r="AC28" s="24">
        <f ca="1">AB28+'Variazioni patrimoniali'!AC12</f>
        <v>10000</v>
      </c>
      <c r="AD28" s="24">
        <f ca="1">AC28+'Variazioni patrimoniali'!AD12</f>
        <v>10000</v>
      </c>
      <c r="AE28" s="24">
        <f ca="1">AD28+'Variazioni patrimoniali'!AE12</f>
        <v>10000</v>
      </c>
      <c r="AF28" s="24">
        <f ca="1">AE28+'Variazioni patrimoniali'!AF12</f>
        <v>10000</v>
      </c>
      <c r="AG28" s="24">
        <f ca="1">AF28+'Variazioni patrimoniali'!AG12</f>
        <v>10000</v>
      </c>
      <c r="AH28" s="24">
        <f ca="1">AG28+'Variazioni patrimoniali'!AH12</f>
        <v>10000</v>
      </c>
      <c r="AI28" s="24">
        <f ca="1">AH28+'Variazioni patrimoniali'!AI12</f>
        <v>10000</v>
      </c>
      <c r="AJ28" s="24">
        <f ca="1">AI28+'Variazioni patrimoniali'!AJ12</f>
        <v>10000</v>
      </c>
      <c r="AK28" s="24">
        <f ca="1">AJ28+'Variazioni patrimoniali'!AK12</f>
        <v>10000</v>
      </c>
      <c r="AL28" s="24">
        <f ca="1">AK28+'Variazioni patrimoniali'!AL12</f>
        <v>10000</v>
      </c>
      <c r="AM28" s="24">
        <f ca="1">AL28+'Variazioni patrimoniali'!AM12</f>
        <v>10000</v>
      </c>
    </row>
    <row r="29" spans="2:39" s="2" customFormat="1" x14ac:dyDescent="0.25">
      <c r="B29" s="2" t="s">
        <v>196</v>
      </c>
      <c r="C29" s="5">
        <f>'SP Iniziale'!C29</f>
        <v>20000</v>
      </c>
      <c r="D29" s="5">
        <f ca="1">C29+'Variazioni patrimoniali'!D15</f>
        <v>20000</v>
      </c>
      <c r="E29" s="5">
        <f ca="1">D29+'Variazioni patrimoniali'!E15</f>
        <v>20000</v>
      </c>
      <c r="F29" s="5">
        <f ca="1">E29+'Variazioni patrimoniali'!F15</f>
        <v>20000</v>
      </c>
      <c r="G29" s="5">
        <f ca="1">F29+'Variazioni patrimoniali'!G15</f>
        <v>20000</v>
      </c>
      <c r="H29" s="5">
        <f ca="1">G29+'Variazioni patrimoniali'!H15</f>
        <v>20000</v>
      </c>
      <c r="I29" s="5">
        <f ca="1">H29+'Variazioni patrimoniali'!I15</f>
        <v>20000</v>
      </c>
      <c r="J29" s="5">
        <f ca="1">I29+'Variazioni patrimoniali'!J15</f>
        <v>20000</v>
      </c>
      <c r="K29" s="5">
        <f ca="1">J29+'Variazioni patrimoniali'!K15</f>
        <v>20000</v>
      </c>
      <c r="L29" s="5">
        <f ca="1">K29+'Variazioni patrimoniali'!L15</f>
        <v>20000</v>
      </c>
      <c r="M29" s="5">
        <f ca="1">L29+'Variazioni patrimoniali'!M15</f>
        <v>20000</v>
      </c>
      <c r="N29" s="5">
        <f ca="1">M29+'Variazioni patrimoniali'!N15</f>
        <v>20000</v>
      </c>
      <c r="O29" s="5">
        <f ca="1">N29+'Variazioni patrimoniali'!O15</f>
        <v>20000</v>
      </c>
      <c r="P29" s="5">
        <f ca="1">O29+'Variazioni patrimoniali'!P15</f>
        <v>20000</v>
      </c>
      <c r="Q29" s="5">
        <f ca="1">P29+'Variazioni patrimoniali'!Q15</f>
        <v>20000</v>
      </c>
      <c r="R29" s="5">
        <f ca="1">Q29+'Variazioni patrimoniali'!R15</f>
        <v>20000</v>
      </c>
      <c r="S29" s="5">
        <f ca="1">R29+'Variazioni patrimoniali'!S15</f>
        <v>20000</v>
      </c>
      <c r="T29" s="5">
        <f ca="1">S29+'Variazioni patrimoniali'!T15</f>
        <v>20000</v>
      </c>
      <c r="U29" s="5">
        <f ca="1">T29+'Variazioni patrimoniali'!U15</f>
        <v>20000</v>
      </c>
      <c r="V29" s="5">
        <f ca="1">U29+'Variazioni patrimoniali'!V15</f>
        <v>20000</v>
      </c>
      <c r="W29" s="5">
        <f ca="1">V29+'Variazioni patrimoniali'!W15</f>
        <v>20000</v>
      </c>
      <c r="X29" s="5">
        <f ca="1">W29+'Variazioni patrimoniali'!X15</f>
        <v>20000</v>
      </c>
      <c r="Y29" s="5">
        <f ca="1">X29+'Variazioni patrimoniali'!Y15</f>
        <v>20000</v>
      </c>
      <c r="Z29" s="5">
        <f ca="1">Y29+'Variazioni patrimoniali'!Z15</f>
        <v>20000</v>
      </c>
      <c r="AA29" s="5">
        <f ca="1">Z29+'Variazioni patrimoniali'!AA15</f>
        <v>20000</v>
      </c>
      <c r="AB29" s="5">
        <f ca="1">AA29+'Variazioni patrimoniali'!AB15</f>
        <v>20000</v>
      </c>
      <c r="AC29" s="5">
        <f ca="1">AB29+'Variazioni patrimoniali'!AC15</f>
        <v>20000</v>
      </c>
      <c r="AD29" s="5">
        <f ca="1">AC29+'Variazioni patrimoniali'!AD15</f>
        <v>20000</v>
      </c>
      <c r="AE29" s="5">
        <f ca="1">AD29+'Variazioni patrimoniali'!AE15</f>
        <v>20000</v>
      </c>
      <c r="AF29" s="5">
        <f ca="1">AE29+'Variazioni patrimoniali'!AF15</f>
        <v>20000</v>
      </c>
      <c r="AG29" s="5">
        <f ca="1">AF29+'Variazioni patrimoniali'!AG15</f>
        <v>20000</v>
      </c>
      <c r="AH29" s="5">
        <f ca="1">AG29+'Variazioni patrimoniali'!AH15</f>
        <v>20000</v>
      </c>
      <c r="AI29" s="5">
        <f ca="1">AH29+'Variazioni patrimoniali'!AI15</f>
        <v>20000</v>
      </c>
      <c r="AJ29" s="5">
        <f ca="1">AI29+'Variazioni patrimoniali'!AJ15</f>
        <v>20000</v>
      </c>
      <c r="AK29" s="5">
        <f ca="1">AJ29+'Variazioni patrimoniali'!AK15</f>
        <v>20000</v>
      </c>
      <c r="AL29" s="5">
        <f ca="1">AK29+'Variazioni patrimoniali'!AL15</f>
        <v>20000</v>
      </c>
      <c r="AM29" s="5">
        <f ca="1">AL29+'Variazioni patrimoniali'!AM15</f>
        <v>20000</v>
      </c>
    </row>
    <row r="30" spans="2:39" s="2" customFormat="1" x14ac:dyDescent="0.25">
      <c r="B30" s="9" t="s">
        <v>197</v>
      </c>
      <c r="C30" s="24">
        <f>'SP Iniziale'!C31</f>
        <v>0</v>
      </c>
      <c r="D30" s="24">
        <f>C30+'Variazioni patrimoniali'!D26</f>
        <v>0</v>
      </c>
      <c r="E30" s="24">
        <f>D30+'Variazioni patrimoniali'!E26</f>
        <v>0</v>
      </c>
      <c r="F30" s="24">
        <f>E30+'Variazioni patrimoniali'!F26</f>
        <v>0</v>
      </c>
      <c r="G30" s="24">
        <f>F30+'Variazioni patrimoniali'!G26</f>
        <v>0</v>
      </c>
      <c r="H30" s="24">
        <f>G30+'Variazioni patrimoniali'!H26</f>
        <v>0</v>
      </c>
      <c r="I30" s="24">
        <f>H30+'Variazioni patrimoniali'!I26</f>
        <v>0</v>
      </c>
      <c r="J30" s="24">
        <f>I30+'Variazioni patrimoniali'!J26</f>
        <v>0</v>
      </c>
      <c r="K30" s="24">
        <f>J30+'Variazioni patrimoniali'!K26</f>
        <v>0</v>
      </c>
      <c r="L30" s="24">
        <f>K30+'Variazioni patrimoniali'!L26</f>
        <v>0</v>
      </c>
      <c r="M30" s="24">
        <f>L30+'Variazioni patrimoniali'!M26</f>
        <v>0</v>
      </c>
      <c r="N30" s="24">
        <f>M30+'Variazioni patrimoniali'!N26</f>
        <v>0</v>
      </c>
      <c r="O30" s="24">
        <f>N30+'Variazioni patrimoniali'!O26</f>
        <v>0</v>
      </c>
      <c r="P30" s="24">
        <f>O30+'Variazioni patrimoniali'!P26</f>
        <v>0</v>
      </c>
      <c r="Q30" s="24">
        <f>P30+'Variazioni patrimoniali'!Q26</f>
        <v>0</v>
      </c>
      <c r="R30" s="24">
        <f>Q30+'Variazioni patrimoniali'!R26</f>
        <v>0</v>
      </c>
      <c r="S30" s="24">
        <f>R30+'Variazioni patrimoniali'!S26</f>
        <v>0</v>
      </c>
      <c r="T30" s="24">
        <f>S30+'Variazioni patrimoniali'!T26</f>
        <v>0</v>
      </c>
      <c r="U30" s="24">
        <f>T30+'Variazioni patrimoniali'!U26</f>
        <v>0</v>
      </c>
      <c r="V30" s="24">
        <f>U30+'Variazioni patrimoniali'!V26</f>
        <v>0</v>
      </c>
      <c r="W30" s="24">
        <f>V30+'Variazioni patrimoniali'!W26</f>
        <v>0</v>
      </c>
      <c r="X30" s="24">
        <f>W30+'Variazioni patrimoniali'!X26</f>
        <v>0</v>
      </c>
      <c r="Y30" s="24">
        <f>X30+'Variazioni patrimoniali'!Y26</f>
        <v>0</v>
      </c>
      <c r="Z30" s="24">
        <f>Y30+'Variazioni patrimoniali'!Z26</f>
        <v>0</v>
      </c>
      <c r="AA30" s="24">
        <f>Z30+'Variazioni patrimoniali'!AA26</f>
        <v>0</v>
      </c>
      <c r="AB30" s="24">
        <f>AA30+'Variazioni patrimoniali'!AB26</f>
        <v>0</v>
      </c>
      <c r="AC30" s="24">
        <f>AB30+'Variazioni patrimoniali'!AC26</f>
        <v>0</v>
      </c>
      <c r="AD30" s="24">
        <f>AC30+'Variazioni patrimoniali'!AD26</f>
        <v>0</v>
      </c>
      <c r="AE30" s="24">
        <f>AD30+'Variazioni patrimoniali'!AE26</f>
        <v>0</v>
      </c>
      <c r="AF30" s="24">
        <f>AE30+'Variazioni patrimoniali'!AF26</f>
        <v>0</v>
      </c>
      <c r="AG30" s="24">
        <f>AF30+'Variazioni patrimoniali'!AG26</f>
        <v>0</v>
      </c>
      <c r="AH30" s="24">
        <f>AG30+'Variazioni patrimoniali'!AH26</f>
        <v>0</v>
      </c>
      <c r="AI30" s="24">
        <f>AH30+'Variazioni patrimoniali'!AI26</f>
        <v>0</v>
      </c>
      <c r="AJ30" s="24">
        <f>AI30+'Variazioni patrimoniali'!AJ26</f>
        <v>0</v>
      </c>
      <c r="AK30" s="24">
        <f>AJ30+'Variazioni patrimoniali'!AK26</f>
        <v>0</v>
      </c>
      <c r="AL30" s="24">
        <f>AK30+'Variazioni patrimoniali'!AL26</f>
        <v>0</v>
      </c>
      <c r="AM30" s="24">
        <f>AL30+'Variazioni patrimoniali'!AM26</f>
        <v>0</v>
      </c>
    </row>
    <row r="31" spans="2:39" s="2" customFormat="1" x14ac:dyDescent="0.25">
      <c r="B31" s="2" t="s">
        <v>223</v>
      </c>
      <c r="C31" s="5">
        <f>SUM(C32:C33)</f>
        <v>0</v>
      </c>
      <c r="D31" s="5">
        <f t="shared" ref="D31:AM31" si="34">SUM(D32:D33)</f>
        <v>0</v>
      </c>
      <c r="E31" s="5">
        <f t="shared" si="34"/>
        <v>0</v>
      </c>
      <c r="F31" s="5">
        <f t="shared" si="34"/>
        <v>0</v>
      </c>
      <c r="G31" s="5">
        <f t="shared" si="34"/>
        <v>0</v>
      </c>
      <c r="H31" s="5">
        <f t="shared" si="34"/>
        <v>0</v>
      </c>
      <c r="I31" s="5">
        <f t="shared" si="34"/>
        <v>0</v>
      </c>
      <c r="J31" s="5">
        <f t="shared" si="34"/>
        <v>0</v>
      </c>
      <c r="K31" s="5">
        <f t="shared" si="34"/>
        <v>0</v>
      </c>
      <c r="L31" s="5">
        <f t="shared" si="34"/>
        <v>0</v>
      </c>
      <c r="M31" s="5">
        <f t="shared" si="34"/>
        <v>0</v>
      </c>
      <c r="N31" s="5">
        <f t="shared" si="34"/>
        <v>0</v>
      </c>
      <c r="O31" s="5">
        <f t="shared" si="34"/>
        <v>0</v>
      </c>
      <c r="P31" s="5">
        <f t="shared" si="34"/>
        <v>0</v>
      </c>
      <c r="Q31" s="5">
        <f t="shared" si="34"/>
        <v>0</v>
      </c>
      <c r="R31" s="5">
        <f t="shared" si="34"/>
        <v>0</v>
      </c>
      <c r="S31" s="5">
        <f t="shared" si="34"/>
        <v>0</v>
      </c>
      <c r="T31" s="5">
        <f t="shared" si="34"/>
        <v>0</v>
      </c>
      <c r="U31" s="5">
        <f t="shared" si="34"/>
        <v>0</v>
      </c>
      <c r="V31" s="5">
        <f t="shared" si="34"/>
        <v>0</v>
      </c>
      <c r="W31" s="5">
        <f t="shared" si="34"/>
        <v>0</v>
      </c>
      <c r="X31" s="5">
        <f t="shared" si="34"/>
        <v>0</v>
      </c>
      <c r="Y31" s="5">
        <f t="shared" si="34"/>
        <v>0</v>
      </c>
      <c r="Z31" s="5">
        <f t="shared" si="34"/>
        <v>0</v>
      </c>
      <c r="AA31" s="5">
        <f t="shared" si="34"/>
        <v>0</v>
      </c>
      <c r="AB31" s="5">
        <f t="shared" si="34"/>
        <v>0</v>
      </c>
      <c r="AC31" s="5">
        <f t="shared" si="34"/>
        <v>0</v>
      </c>
      <c r="AD31" s="5">
        <f t="shared" si="34"/>
        <v>0</v>
      </c>
      <c r="AE31" s="5">
        <f t="shared" si="34"/>
        <v>0</v>
      </c>
      <c r="AF31" s="5">
        <f t="shared" si="34"/>
        <v>0</v>
      </c>
      <c r="AG31" s="5">
        <f t="shared" si="34"/>
        <v>0</v>
      </c>
      <c r="AH31" s="5">
        <f t="shared" si="34"/>
        <v>0</v>
      </c>
      <c r="AI31" s="5">
        <f t="shared" si="34"/>
        <v>0</v>
      </c>
      <c r="AJ31" s="5">
        <f t="shared" si="34"/>
        <v>0</v>
      </c>
      <c r="AK31" s="5">
        <f t="shared" si="34"/>
        <v>0</v>
      </c>
      <c r="AL31" s="5">
        <f t="shared" si="34"/>
        <v>0</v>
      </c>
      <c r="AM31" s="5">
        <f t="shared" si="34"/>
        <v>0</v>
      </c>
    </row>
    <row r="32" spans="2:39" s="2" customFormat="1" x14ac:dyDescent="0.25">
      <c r="B32" s="9" t="s">
        <v>224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s="2" customFormat="1" x14ac:dyDescent="0.25">
      <c r="B33" s="9" t="s">
        <v>225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s="2" customFormat="1" x14ac:dyDescent="0.25">
      <c r="B34" s="2" t="s">
        <v>17</v>
      </c>
      <c r="C34" s="5">
        <f>C15+C24+C31+C30</f>
        <v>490000</v>
      </c>
      <c r="D34" s="5">
        <f t="shared" ref="D34:AM34" ca="1" si="35">D15+D24+D31+D30</f>
        <v>663541.66666666663</v>
      </c>
      <c r="E34" s="5">
        <f t="shared" ca="1" si="35"/>
        <v>662083.33333333326</v>
      </c>
      <c r="F34" s="5">
        <f t="shared" ca="1" si="35"/>
        <v>660625</v>
      </c>
      <c r="G34" s="5">
        <f t="shared" ca="1" si="35"/>
        <v>659166.66666666663</v>
      </c>
      <c r="H34" s="5">
        <f t="shared" ca="1" si="35"/>
        <v>657708.33333333326</v>
      </c>
      <c r="I34" s="5">
        <f t="shared" ca="1" si="35"/>
        <v>656250</v>
      </c>
      <c r="J34" s="5">
        <f t="shared" ca="1" si="35"/>
        <v>654791.66666666663</v>
      </c>
      <c r="K34" s="5">
        <f t="shared" ca="1" si="35"/>
        <v>653333.33333333326</v>
      </c>
      <c r="L34" s="5">
        <f t="shared" ca="1" si="35"/>
        <v>651875</v>
      </c>
      <c r="M34" s="5">
        <f t="shared" ca="1" si="35"/>
        <v>650416.66666666663</v>
      </c>
      <c r="N34" s="5">
        <f t="shared" ca="1" si="35"/>
        <v>648958.33333333326</v>
      </c>
      <c r="O34" s="5">
        <f t="shared" ca="1" si="35"/>
        <v>647500</v>
      </c>
      <c r="P34" s="5">
        <f t="shared" ca="1" si="35"/>
        <v>646041.66666666663</v>
      </c>
      <c r="Q34" s="5">
        <f t="shared" ca="1" si="35"/>
        <v>644583.33333333326</v>
      </c>
      <c r="R34" s="5">
        <f t="shared" ca="1" si="35"/>
        <v>643125</v>
      </c>
      <c r="S34" s="5">
        <f t="shared" ca="1" si="35"/>
        <v>641666.66666666663</v>
      </c>
      <c r="T34" s="5">
        <f t="shared" ca="1" si="35"/>
        <v>640208.33333333326</v>
      </c>
      <c r="U34" s="5">
        <f t="shared" ca="1" si="35"/>
        <v>638750</v>
      </c>
      <c r="V34" s="5">
        <f t="shared" ca="1" si="35"/>
        <v>637291.66666666663</v>
      </c>
      <c r="W34" s="5">
        <f t="shared" ca="1" si="35"/>
        <v>635833.33333333326</v>
      </c>
      <c r="X34" s="5">
        <f t="shared" ca="1" si="35"/>
        <v>634375</v>
      </c>
      <c r="Y34" s="5">
        <f t="shared" ca="1" si="35"/>
        <v>632916.66666666663</v>
      </c>
      <c r="Z34" s="5">
        <f t="shared" ca="1" si="35"/>
        <v>631458.33333333326</v>
      </c>
      <c r="AA34" s="5">
        <f t="shared" ca="1" si="35"/>
        <v>630000</v>
      </c>
      <c r="AB34" s="5">
        <f t="shared" ca="1" si="35"/>
        <v>628541.66666666663</v>
      </c>
      <c r="AC34" s="5">
        <f t="shared" ca="1" si="35"/>
        <v>627083.33333333326</v>
      </c>
      <c r="AD34" s="5">
        <f t="shared" ca="1" si="35"/>
        <v>625625</v>
      </c>
      <c r="AE34" s="5">
        <f t="shared" ca="1" si="35"/>
        <v>624166.66666666663</v>
      </c>
      <c r="AF34" s="5">
        <f t="shared" ca="1" si="35"/>
        <v>622708.33333333326</v>
      </c>
      <c r="AG34" s="5">
        <f t="shared" ca="1" si="35"/>
        <v>621250</v>
      </c>
      <c r="AH34" s="5">
        <f t="shared" ca="1" si="35"/>
        <v>619791.66666666663</v>
      </c>
      <c r="AI34" s="5">
        <f t="shared" ca="1" si="35"/>
        <v>618333.33333333326</v>
      </c>
      <c r="AJ34" s="5">
        <f t="shared" ca="1" si="35"/>
        <v>616875</v>
      </c>
      <c r="AK34" s="5">
        <f t="shared" ca="1" si="35"/>
        <v>615416.66666666663</v>
      </c>
      <c r="AL34" s="5">
        <f t="shared" ca="1" si="35"/>
        <v>613958.33333333326</v>
      </c>
      <c r="AM34" s="5">
        <f t="shared" ca="1" si="35"/>
        <v>612500</v>
      </c>
    </row>
    <row r="35" spans="2:39" s="2" customFormat="1" x14ac:dyDescent="0.25">
      <c r="B35" s="2" t="s">
        <v>9</v>
      </c>
      <c r="C35" s="5">
        <f>C14+C34</f>
        <v>1070000</v>
      </c>
      <c r="D35" s="5">
        <f t="shared" ref="D35:AM35" ca="1" si="36">D14+D34</f>
        <v>1455984.8666666667</v>
      </c>
      <c r="E35" s="5">
        <f t="shared" ca="1" si="36"/>
        <v>1331469.7333333334</v>
      </c>
      <c r="F35" s="5">
        <f t="shared" ca="1" si="36"/>
        <v>1266467.7636979641</v>
      </c>
      <c r="G35" s="5">
        <f t="shared" ca="1" si="36"/>
        <v>1246760.9562272546</v>
      </c>
      <c r="H35" s="5">
        <f t="shared" ca="1" si="36"/>
        <v>1203238.6626329832</v>
      </c>
      <c r="I35" s="5">
        <f t="shared" ca="1" si="36"/>
        <v>1157401.1904382766</v>
      </c>
      <c r="J35" s="5">
        <f t="shared" ca="1" si="36"/>
        <v>1134394.0666666667</v>
      </c>
      <c r="K35" s="5">
        <f t="shared" ca="1" si="36"/>
        <v>1129978.9333333331</v>
      </c>
      <c r="L35" s="5">
        <f t="shared" ca="1" si="36"/>
        <v>1125563.8</v>
      </c>
      <c r="M35" s="5">
        <f t="shared" ca="1" si="36"/>
        <v>1121148.6666666665</v>
      </c>
      <c r="N35" s="5">
        <f t="shared" ca="1" si="36"/>
        <v>1116733.5333333332</v>
      </c>
      <c r="O35" s="5">
        <f t="shared" ca="1" si="36"/>
        <v>1112318.3999999999</v>
      </c>
      <c r="P35" s="5">
        <f t="shared" ca="1" si="36"/>
        <v>1107903.2666666666</v>
      </c>
      <c r="Q35" s="5">
        <f t="shared" ca="1" si="36"/>
        <v>1106383.3333333333</v>
      </c>
      <c r="R35" s="5">
        <f t="shared" ca="1" si="36"/>
        <v>1104925</v>
      </c>
      <c r="S35" s="5">
        <f t="shared" ca="1" si="36"/>
        <v>1103466.6666666665</v>
      </c>
      <c r="T35" s="5">
        <f t="shared" ca="1" si="36"/>
        <v>1102008.3333333333</v>
      </c>
      <c r="U35" s="5">
        <f t="shared" ca="1" si="36"/>
        <v>1102351.6762675652</v>
      </c>
      <c r="V35" s="5">
        <f t="shared" ca="1" si="36"/>
        <v>1100893.3429342317</v>
      </c>
      <c r="W35" s="5">
        <f t="shared" ca="1" si="36"/>
        <v>1099435.0096008985</v>
      </c>
      <c r="X35" s="5">
        <f t="shared" ca="1" si="36"/>
        <v>1097976.6762675652</v>
      </c>
      <c r="Y35" s="5">
        <f t="shared" ca="1" si="36"/>
        <v>1096518.3429342317</v>
      </c>
      <c r="Z35" s="5">
        <f t="shared" ca="1" si="36"/>
        <v>1097762.5240022461</v>
      </c>
      <c r="AA35" s="5">
        <f t="shared" ca="1" si="36"/>
        <v>1091815.454265831</v>
      </c>
      <c r="AB35" s="5">
        <f t="shared" ca="1" si="36"/>
        <v>1090357.1209324978</v>
      </c>
      <c r="AC35" s="5">
        <f t="shared" ca="1" si="36"/>
        <v>1088898.7875991645</v>
      </c>
      <c r="AD35" s="5">
        <f t="shared" ca="1" si="36"/>
        <v>1087440.454265831</v>
      </c>
      <c r="AE35" s="5">
        <f t="shared" ca="1" si="36"/>
        <v>1085982.1209324978</v>
      </c>
      <c r="AF35" s="5">
        <f t="shared" ca="1" si="36"/>
        <v>1084523.7875991645</v>
      </c>
      <c r="AG35" s="5">
        <f t="shared" ca="1" si="36"/>
        <v>1084860.9488270639</v>
      </c>
      <c r="AH35" s="5">
        <f t="shared" ca="1" si="36"/>
        <v>1083402.6154937304</v>
      </c>
      <c r="AI35" s="5">
        <f t="shared" ca="1" si="36"/>
        <v>1081944.2821603972</v>
      </c>
      <c r="AJ35" s="5">
        <f t="shared" ca="1" si="36"/>
        <v>1080485.9488270639</v>
      </c>
      <c r="AK35" s="5">
        <f t="shared" ca="1" si="36"/>
        <v>1079027.6154937304</v>
      </c>
      <c r="AL35" s="5">
        <f t="shared" ca="1" si="36"/>
        <v>1080262.5240022461</v>
      </c>
      <c r="AM35" s="5">
        <f t="shared" ca="1" si="36"/>
        <v>1074300</v>
      </c>
    </row>
    <row r="36" spans="2:39" s="2" customFormat="1" x14ac:dyDescent="0.25">
      <c r="B36" s="2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s="2" customFormat="1" x14ac:dyDescent="0.25">
      <c r="B37" s="2" t="s">
        <v>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s="2" customFormat="1" x14ac:dyDescent="0.25">
      <c r="B38" s="2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s="2" customFormat="1" x14ac:dyDescent="0.25">
      <c r="B39" s="2" t="s">
        <v>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s="2" customFormat="1" x14ac:dyDescent="0.25">
      <c r="B40" s="2" t="s">
        <v>14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s="2" customFormat="1" x14ac:dyDescent="0.25">
      <c r="B41" s="2" t="s">
        <v>15</v>
      </c>
      <c r="C41" s="5">
        <f>SUM(C36:C40)</f>
        <v>0</v>
      </c>
      <c r="D41" s="5">
        <f t="shared" ref="D41:AM41" si="37">SUM(D36:D40)</f>
        <v>0</v>
      </c>
      <c r="E41" s="5">
        <f t="shared" si="37"/>
        <v>0</v>
      </c>
      <c r="F41" s="5">
        <f t="shared" si="37"/>
        <v>0</v>
      </c>
      <c r="G41" s="5">
        <f t="shared" si="37"/>
        <v>0</v>
      </c>
      <c r="H41" s="5">
        <f t="shared" si="37"/>
        <v>0</v>
      </c>
      <c r="I41" s="5">
        <f t="shared" si="37"/>
        <v>0</v>
      </c>
      <c r="J41" s="5">
        <f t="shared" si="37"/>
        <v>0</v>
      </c>
      <c r="K41" s="5">
        <f t="shared" si="37"/>
        <v>0</v>
      </c>
      <c r="L41" s="5">
        <f t="shared" si="37"/>
        <v>0</v>
      </c>
      <c r="M41" s="5">
        <f t="shared" si="37"/>
        <v>0</v>
      </c>
      <c r="N41" s="5">
        <f t="shared" si="37"/>
        <v>0</v>
      </c>
      <c r="O41" s="5">
        <f t="shared" si="37"/>
        <v>0</v>
      </c>
      <c r="P41" s="5">
        <f t="shared" si="37"/>
        <v>0</v>
      </c>
      <c r="Q41" s="5">
        <f t="shared" si="37"/>
        <v>0</v>
      </c>
      <c r="R41" s="5">
        <f t="shared" si="37"/>
        <v>0</v>
      </c>
      <c r="S41" s="5">
        <f t="shared" si="37"/>
        <v>0</v>
      </c>
      <c r="T41" s="5">
        <f t="shared" si="37"/>
        <v>0</v>
      </c>
      <c r="U41" s="5">
        <f t="shared" si="37"/>
        <v>0</v>
      </c>
      <c r="V41" s="5">
        <f t="shared" si="37"/>
        <v>0</v>
      </c>
      <c r="W41" s="5">
        <f t="shared" si="37"/>
        <v>0</v>
      </c>
      <c r="X41" s="5">
        <f t="shared" si="37"/>
        <v>0</v>
      </c>
      <c r="Y41" s="5">
        <f t="shared" si="37"/>
        <v>0</v>
      </c>
      <c r="Z41" s="5">
        <f t="shared" si="37"/>
        <v>0</v>
      </c>
      <c r="AA41" s="5">
        <f t="shared" si="37"/>
        <v>0</v>
      </c>
      <c r="AB41" s="5">
        <f t="shared" si="37"/>
        <v>0</v>
      </c>
      <c r="AC41" s="5">
        <f t="shared" si="37"/>
        <v>0</v>
      </c>
      <c r="AD41" s="5">
        <f t="shared" si="37"/>
        <v>0</v>
      </c>
      <c r="AE41" s="5">
        <f t="shared" si="37"/>
        <v>0</v>
      </c>
      <c r="AF41" s="5">
        <f t="shared" si="37"/>
        <v>0</v>
      </c>
      <c r="AG41" s="5">
        <f t="shared" si="37"/>
        <v>0</v>
      </c>
      <c r="AH41" s="5">
        <f t="shared" si="37"/>
        <v>0</v>
      </c>
      <c r="AI41" s="5">
        <f t="shared" si="37"/>
        <v>0</v>
      </c>
      <c r="AJ41" s="5">
        <f t="shared" si="37"/>
        <v>0</v>
      </c>
      <c r="AK41" s="5">
        <f t="shared" si="37"/>
        <v>0</v>
      </c>
      <c r="AL41" s="5">
        <f t="shared" si="37"/>
        <v>0</v>
      </c>
      <c r="AM41" s="5">
        <f t="shared" si="37"/>
        <v>0</v>
      </c>
    </row>
    <row r="42" spans="2:39" s="2" customFormat="1" x14ac:dyDescent="0.25">
      <c r="B42" s="2" t="s">
        <v>198</v>
      </c>
      <c r="C42" s="5">
        <f>C35+C41</f>
        <v>1070000</v>
      </c>
      <c r="D42" s="5">
        <f t="shared" ref="D42:AM42" ca="1" si="38">D35+D41</f>
        <v>1455984.8666666667</v>
      </c>
      <c r="E42" s="5">
        <f t="shared" ca="1" si="38"/>
        <v>1331469.7333333334</v>
      </c>
      <c r="F42" s="5">
        <f t="shared" ca="1" si="38"/>
        <v>1266467.7636979641</v>
      </c>
      <c r="G42" s="5">
        <f t="shared" ca="1" si="38"/>
        <v>1246760.9562272546</v>
      </c>
      <c r="H42" s="5">
        <f t="shared" ca="1" si="38"/>
        <v>1203238.6626329832</v>
      </c>
      <c r="I42" s="5">
        <f t="shared" ca="1" si="38"/>
        <v>1157401.1904382766</v>
      </c>
      <c r="J42" s="5">
        <f t="shared" ca="1" si="38"/>
        <v>1134394.0666666667</v>
      </c>
      <c r="K42" s="5">
        <f t="shared" ca="1" si="38"/>
        <v>1129978.9333333331</v>
      </c>
      <c r="L42" s="5">
        <f t="shared" ca="1" si="38"/>
        <v>1125563.8</v>
      </c>
      <c r="M42" s="5">
        <f t="shared" ca="1" si="38"/>
        <v>1121148.6666666665</v>
      </c>
      <c r="N42" s="5">
        <f t="shared" ca="1" si="38"/>
        <v>1116733.5333333332</v>
      </c>
      <c r="O42" s="5">
        <f t="shared" ca="1" si="38"/>
        <v>1112318.3999999999</v>
      </c>
      <c r="P42" s="5">
        <f t="shared" ca="1" si="38"/>
        <v>1107903.2666666666</v>
      </c>
      <c r="Q42" s="5">
        <f t="shared" ca="1" si="38"/>
        <v>1106383.3333333333</v>
      </c>
      <c r="R42" s="5">
        <f t="shared" ca="1" si="38"/>
        <v>1104925</v>
      </c>
      <c r="S42" s="5">
        <f t="shared" ca="1" si="38"/>
        <v>1103466.6666666665</v>
      </c>
      <c r="T42" s="5">
        <f t="shared" ca="1" si="38"/>
        <v>1102008.3333333333</v>
      </c>
      <c r="U42" s="5">
        <f t="shared" ca="1" si="38"/>
        <v>1102351.6762675652</v>
      </c>
      <c r="V42" s="5">
        <f t="shared" ca="1" si="38"/>
        <v>1100893.3429342317</v>
      </c>
      <c r="W42" s="5">
        <f t="shared" ca="1" si="38"/>
        <v>1099435.0096008985</v>
      </c>
      <c r="X42" s="5">
        <f t="shared" ca="1" si="38"/>
        <v>1097976.6762675652</v>
      </c>
      <c r="Y42" s="5">
        <f t="shared" ca="1" si="38"/>
        <v>1096518.3429342317</v>
      </c>
      <c r="Z42" s="5">
        <f t="shared" ca="1" si="38"/>
        <v>1097762.5240022461</v>
      </c>
      <c r="AA42" s="5">
        <f t="shared" ca="1" si="38"/>
        <v>1091815.454265831</v>
      </c>
      <c r="AB42" s="5">
        <f t="shared" ca="1" si="38"/>
        <v>1090357.1209324978</v>
      </c>
      <c r="AC42" s="5">
        <f t="shared" ca="1" si="38"/>
        <v>1088898.7875991645</v>
      </c>
      <c r="AD42" s="5">
        <f t="shared" ca="1" si="38"/>
        <v>1087440.454265831</v>
      </c>
      <c r="AE42" s="5">
        <f t="shared" ca="1" si="38"/>
        <v>1085982.1209324978</v>
      </c>
      <c r="AF42" s="5">
        <f t="shared" ca="1" si="38"/>
        <v>1084523.7875991645</v>
      </c>
      <c r="AG42" s="5">
        <f t="shared" ca="1" si="38"/>
        <v>1084860.9488270639</v>
      </c>
      <c r="AH42" s="5">
        <f t="shared" ca="1" si="38"/>
        <v>1083402.6154937304</v>
      </c>
      <c r="AI42" s="5">
        <f t="shared" ca="1" si="38"/>
        <v>1081944.2821603972</v>
      </c>
      <c r="AJ42" s="5">
        <f t="shared" ca="1" si="38"/>
        <v>1080485.9488270639</v>
      </c>
      <c r="AK42" s="5">
        <f t="shared" ca="1" si="38"/>
        <v>1079027.6154937304</v>
      </c>
      <c r="AL42" s="5">
        <f t="shared" ca="1" si="38"/>
        <v>1080262.5240022461</v>
      </c>
      <c r="AM42" s="5">
        <f t="shared" ca="1" si="38"/>
        <v>1074300</v>
      </c>
    </row>
    <row r="43" spans="2:39" s="2" customFormat="1" x14ac:dyDescent="0.25"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s="2" customFormat="1" x14ac:dyDescent="0.25">
      <c r="B44" s="2" t="s">
        <v>18</v>
      </c>
      <c r="C44" s="5">
        <f>C45</f>
        <v>325000</v>
      </c>
      <c r="D44" s="5">
        <f t="shared" ref="D44:AM44" si="39">D45</f>
        <v>47750</v>
      </c>
      <c r="E44" s="5">
        <f t="shared" si="39"/>
        <v>47743.404410205898</v>
      </c>
      <c r="F44" s="5">
        <f t="shared" si="39"/>
        <v>0</v>
      </c>
      <c r="G44" s="5">
        <f t="shared" si="39"/>
        <v>0</v>
      </c>
      <c r="H44" s="5">
        <f t="shared" si="39"/>
        <v>0</v>
      </c>
      <c r="I44" s="5">
        <f t="shared" si="39"/>
        <v>0</v>
      </c>
      <c r="J44" s="5">
        <f t="shared" si="39"/>
        <v>20649.385654531972</v>
      </c>
      <c r="K44" s="5">
        <f t="shared" si="39"/>
        <v>18169.04262451065</v>
      </c>
      <c r="L44" s="5">
        <f t="shared" si="39"/>
        <v>15699.034357114404</v>
      </c>
      <c r="M44" s="5">
        <f t="shared" si="39"/>
        <v>13239.317790832312</v>
      </c>
      <c r="N44" s="5">
        <f t="shared" si="39"/>
        <v>10789.850043576385</v>
      </c>
      <c r="O44" s="5">
        <f t="shared" si="39"/>
        <v>8350.5884119340335</v>
      </c>
      <c r="P44" s="5">
        <f t="shared" si="39"/>
        <v>6011.490370423533</v>
      </c>
      <c r="Q44" s="5">
        <f t="shared" si="39"/>
        <v>8838.3385707526759</v>
      </c>
      <c r="R44" s="5">
        <f t="shared" si="39"/>
        <v>9392.4082369137905</v>
      </c>
      <c r="S44" s="5">
        <f t="shared" si="39"/>
        <v>10005.769279465865</v>
      </c>
      <c r="T44" s="5">
        <f t="shared" si="39"/>
        <v>10616.574651007308</v>
      </c>
      <c r="U44" s="5">
        <f t="shared" ca="1" si="39"/>
        <v>21917.430436645373</v>
      </c>
      <c r="V44" s="5">
        <f t="shared" ca="1" si="39"/>
        <v>22478.603886698547</v>
      </c>
      <c r="W44" s="5">
        <f t="shared" ca="1" si="39"/>
        <v>23037.439114043169</v>
      </c>
      <c r="X44" s="5">
        <f t="shared" ca="1" si="39"/>
        <v>23593.945861273853</v>
      </c>
      <c r="Y44" s="5">
        <f t="shared" ca="1" si="39"/>
        <v>24148.133830391074</v>
      </c>
      <c r="Z44" s="5">
        <f t="shared" ca="1" si="39"/>
        <v>27402.527084318048</v>
      </c>
      <c r="AA44" s="5">
        <f t="shared" ca="1" si="39"/>
        <v>27940.845965005923</v>
      </c>
      <c r="AB44" s="5">
        <f t="shared" ca="1" si="39"/>
        <v>28568.271850357618</v>
      </c>
      <c r="AC44" s="5">
        <f t="shared" ca="1" si="39"/>
        <v>35088.917677355756</v>
      </c>
      <c r="AD44" s="5">
        <f t="shared" ca="1" si="39"/>
        <v>35686.559930572665</v>
      </c>
      <c r="AE44" s="5">
        <f t="shared" ca="1" si="39"/>
        <v>36281.712007734488</v>
      </c>
      <c r="AF44" s="5">
        <f t="shared" ca="1" si="39"/>
        <v>36874.3842845748</v>
      </c>
      <c r="AG44" s="5">
        <f t="shared" ca="1" si="39"/>
        <v>43805.685360820178</v>
      </c>
      <c r="AH44" s="5">
        <f t="shared" ca="1" si="39"/>
        <v>44367.007748689299</v>
      </c>
      <c r="AI44" s="5">
        <f t="shared" ca="1" si="39"/>
        <v>44925.991293275642</v>
      </c>
      <c r="AJ44" s="5">
        <f t="shared" ca="1" si="39"/>
        <v>45482.645739759551</v>
      </c>
      <c r="AK44" s="5">
        <f t="shared" ca="1" si="39"/>
        <v>46036.980792716437</v>
      </c>
      <c r="AL44" s="5">
        <f t="shared" ca="1" si="39"/>
        <v>49282.247958135064</v>
      </c>
      <c r="AM44" s="5">
        <f t="shared" ca="1" si="39"/>
        <v>49820.751335182053</v>
      </c>
    </row>
    <row r="45" spans="2:39" x14ac:dyDescent="0.25">
      <c r="B45" t="s">
        <v>199</v>
      </c>
      <c r="C45" s="24">
        <f>'SP Iniziale'!C36</f>
        <v>325000</v>
      </c>
      <c r="D45" s="24">
        <f>IF('Variazioni finanziarie'!D35&lt;0,-'Variazioni finanziarie'!D35,0)</f>
        <v>47750</v>
      </c>
      <c r="E45" s="24">
        <f>IF('Variazioni finanziarie'!E35&lt;0,-'Variazioni finanziarie'!E35,0)</f>
        <v>47743.404410205898</v>
      </c>
      <c r="F45" s="24">
        <f>IF('Variazioni finanziarie'!F35&lt;0,-'Variazioni finanziarie'!F35,0)</f>
        <v>0</v>
      </c>
      <c r="G45" s="24">
        <f>IF('Variazioni finanziarie'!G35&lt;0,-'Variazioni finanziarie'!G35,0)</f>
        <v>0</v>
      </c>
      <c r="H45" s="24">
        <f>IF('Variazioni finanziarie'!H35&lt;0,-'Variazioni finanziarie'!H35,0)</f>
        <v>0</v>
      </c>
      <c r="I45" s="24">
        <f>IF('Variazioni finanziarie'!I35&lt;0,-'Variazioni finanziarie'!I35,0)</f>
        <v>0</v>
      </c>
      <c r="J45" s="24">
        <f>IF('Variazioni finanziarie'!J35&lt;0,-'Variazioni finanziarie'!J35,0)</f>
        <v>20649.385654531972</v>
      </c>
      <c r="K45" s="24">
        <f>IF('Variazioni finanziarie'!K35&lt;0,-'Variazioni finanziarie'!K35,0)</f>
        <v>18169.04262451065</v>
      </c>
      <c r="L45" s="24">
        <f>IF('Variazioni finanziarie'!L35&lt;0,-'Variazioni finanziarie'!L35,0)</f>
        <v>15699.034357114404</v>
      </c>
      <c r="M45" s="24">
        <f>IF('Variazioni finanziarie'!M35&lt;0,-'Variazioni finanziarie'!M35,0)</f>
        <v>13239.317790832312</v>
      </c>
      <c r="N45" s="24">
        <f>IF('Variazioni finanziarie'!N35&lt;0,-'Variazioni finanziarie'!N35,0)</f>
        <v>10789.850043576385</v>
      </c>
      <c r="O45" s="24">
        <f>IF('Variazioni finanziarie'!O35&lt;0,-'Variazioni finanziarie'!O35,0)</f>
        <v>8350.5884119340335</v>
      </c>
      <c r="P45" s="24">
        <f>IF('Variazioni finanziarie'!P35&lt;0,-'Variazioni finanziarie'!P35,0)</f>
        <v>6011.490370423533</v>
      </c>
      <c r="Q45" s="24">
        <f>IF('Variazioni finanziarie'!Q35&lt;0,-'Variazioni finanziarie'!Q35,0)</f>
        <v>8838.3385707526759</v>
      </c>
      <c r="R45" s="24">
        <f>IF('Variazioni finanziarie'!R35&lt;0,-'Variazioni finanziarie'!R35,0)</f>
        <v>9392.4082369137905</v>
      </c>
      <c r="S45" s="24">
        <f>IF('Variazioni finanziarie'!S35&lt;0,-'Variazioni finanziarie'!S35,0)</f>
        <v>10005.769279465865</v>
      </c>
      <c r="T45" s="24">
        <f>IF('Variazioni finanziarie'!T35&lt;0,-'Variazioni finanziarie'!T35,0)</f>
        <v>10616.574651007308</v>
      </c>
      <c r="U45" s="24">
        <f ca="1">IF('Variazioni finanziarie'!U35&lt;0,-'Variazioni finanziarie'!U35,0)</f>
        <v>21917.430436645373</v>
      </c>
      <c r="V45" s="24">
        <f ca="1">IF('Variazioni finanziarie'!V35&lt;0,-'Variazioni finanziarie'!V35,0)</f>
        <v>22478.603886698547</v>
      </c>
      <c r="W45" s="24">
        <f ca="1">IF('Variazioni finanziarie'!W35&lt;0,-'Variazioni finanziarie'!W35,0)</f>
        <v>23037.439114043169</v>
      </c>
      <c r="X45" s="24">
        <f ca="1">IF('Variazioni finanziarie'!X35&lt;0,-'Variazioni finanziarie'!X35,0)</f>
        <v>23593.945861273853</v>
      </c>
      <c r="Y45" s="24">
        <f ca="1">IF('Variazioni finanziarie'!Y35&lt;0,-'Variazioni finanziarie'!Y35,0)</f>
        <v>24148.133830391074</v>
      </c>
      <c r="Z45" s="24">
        <f ca="1">IF('Variazioni finanziarie'!Z35&lt;0,-'Variazioni finanziarie'!Z35,0)</f>
        <v>27402.527084318048</v>
      </c>
      <c r="AA45" s="24">
        <f ca="1">IF('Variazioni finanziarie'!AA35&lt;0,-'Variazioni finanziarie'!AA35,0)</f>
        <v>27940.845965005923</v>
      </c>
      <c r="AB45" s="24">
        <f ca="1">IF('Variazioni finanziarie'!AB35&lt;0,-'Variazioni finanziarie'!AB35,0)</f>
        <v>28568.271850357618</v>
      </c>
      <c r="AC45" s="24">
        <f ca="1">IF('Variazioni finanziarie'!AC35&lt;0,-'Variazioni finanziarie'!AC35,0)</f>
        <v>35088.917677355756</v>
      </c>
      <c r="AD45" s="24">
        <f ca="1">IF('Variazioni finanziarie'!AD35&lt;0,-'Variazioni finanziarie'!AD35,0)</f>
        <v>35686.559930572665</v>
      </c>
      <c r="AE45" s="24">
        <f ca="1">IF('Variazioni finanziarie'!AE35&lt;0,-'Variazioni finanziarie'!AE35,0)</f>
        <v>36281.712007734488</v>
      </c>
      <c r="AF45" s="24">
        <f ca="1">IF('Variazioni finanziarie'!AF35&lt;0,-'Variazioni finanziarie'!AF35,0)</f>
        <v>36874.3842845748</v>
      </c>
      <c r="AG45" s="24">
        <f ca="1">IF('Variazioni finanziarie'!AG35&lt;0,-'Variazioni finanziarie'!AG35,0)</f>
        <v>43805.685360820178</v>
      </c>
      <c r="AH45" s="24">
        <f ca="1">IF('Variazioni finanziarie'!AH35&lt;0,-'Variazioni finanziarie'!AH35,0)</f>
        <v>44367.007748689299</v>
      </c>
      <c r="AI45" s="24">
        <f ca="1">IF('Variazioni finanziarie'!AI35&lt;0,-'Variazioni finanziarie'!AI35,0)</f>
        <v>44925.991293275642</v>
      </c>
      <c r="AJ45" s="24">
        <f ca="1">IF('Variazioni finanziarie'!AJ35&lt;0,-'Variazioni finanziarie'!AJ35,0)</f>
        <v>45482.645739759551</v>
      </c>
      <c r="AK45" s="24">
        <f ca="1">IF('Variazioni finanziarie'!AK35&lt;0,-'Variazioni finanziarie'!AK35,0)</f>
        <v>46036.980792716437</v>
      </c>
      <c r="AL45" s="24">
        <f ca="1">IF('Variazioni finanziarie'!AL35&lt;0,-'Variazioni finanziarie'!AL35,0)</f>
        <v>49282.247958135064</v>
      </c>
      <c r="AM45" s="24">
        <f ca="1">IF('Variazioni finanziarie'!AM35&lt;0,-'Variazioni finanziarie'!AM35,0)</f>
        <v>49820.751335182053</v>
      </c>
    </row>
    <row r="46" spans="2:39" x14ac:dyDescent="0.25">
      <c r="B46" s="2" t="s">
        <v>226</v>
      </c>
      <c r="C46" s="5">
        <f>C47+C50+C51+C52+C53+C54</f>
        <v>365000</v>
      </c>
      <c r="D46" s="5">
        <f t="shared" ref="D46:AM46" si="40">D47+D50+D51+D52+D53+D54</f>
        <v>626703.19999999995</v>
      </c>
      <c r="E46" s="5">
        <f t="shared" si="40"/>
        <v>505016.53333333333</v>
      </c>
      <c r="F46" s="5">
        <f t="shared" si="40"/>
        <v>490579.86666666664</v>
      </c>
      <c r="G46" s="5">
        <f t="shared" si="40"/>
        <v>473703.19999999995</v>
      </c>
      <c r="H46" s="5">
        <f t="shared" si="40"/>
        <v>433036.53333333327</v>
      </c>
      <c r="I46" s="5">
        <f t="shared" si="40"/>
        <v>390119.86666666658</v>
      </c>
      <c r="J46" s="5">
        <f t="shared" si="40"/>
        <v>349453.19999999995</v>
      </c>
      <c r="K46" s="5">
        <f t="shared" si="40"/>
        <v>350453.19999999995</v>
      </c>
      <c r="L46" s="5">
        <f t="shared" si="40"/>
        <v>351453.19999999995</v>
      </c>
      <c r="M46" s="5">
        <f t="shared" si="40"/>
        <v>352453.19999999995</v>
      </c>
      <c r="N46" s="5">
        <f t="shared" si="40"/>
        <v>353453.19999999995</v>
      </c>
      <c r="O46" s="5">
        <f t="shared" ca="1" si="40"/>
        <v>358957.39066891285</v>
      </c>
      <c r="P46" s="5">
        <f t="shared" ca="1" si="40"/>
        <v>359867.39066891285</v>
      </c>
      <c r="Q46" s="5">
        <f t="shared" ca="1" si="40"/>
        <v>358516.39066891285</v>
      </c>
      <c r="R46" s="5">
        <f t="shared" ca="1" si="40"/>
        <v>359487.99066891283</v>
      </c>
      <c r="S46" s="5">
        <f t="shared" ca="1" si="40"/>
        <v>360397.99066891283</v>
      </c>
      <c r="T46" s="5">
        <f t="shared" ca="1" si="40"/>
        <v>361307.99066891283</v>
      </c>
      <c r="U46" s="5">
        <f t="shared" ca="1" si="40"/>
        <v>353327.07149999996</v>
      </c>
      <c r="V46" s="5">
        <f t="shared" ca="1" si="40"/>
        <v>354237.07149999996</v>
      </c>
      <c r="W46" s="5">
        <f t="shared" ca="1" si="40"/>
        <v>355147.07149999996</v>
      </c>
      <c r="X46" s="5">
        <f t="shared" ca="1" si="40"/>
        <v>356057.07149999996</v>
      </c>
      <c r="Y46" s="5">
        <f t="shared" ca="1" si="40"/>
        <v>356967.07149999996</v>
      </c>
      <c r="Z46" s="5">
        <f t="shared" ca="1" si="40"/>
        <v>357877.07149999996</v>
      </c>
      <c r="AA46" s="5">
        <f t="shared" ca="1" si="40"/>
        <v>358787.07149999996</v>
      </c>
      <c r="AB46" s="5">
        <f t="shared" ca="1" si="40"/>
        <v>359605.72149999993</v>
      </c>
      <c r="AC46" s="5">
        <f t="shared" ca="1" si="40"/>
        <v>354528.53728383122</v>
      </c>
      <c r="AD46" s="5">
        <f t="shared" ca="1" si="40"/>
        <v>355347.18728383118</v>
      </c>
      <c r="AE46" s="5">
        <f t="shared" ca="1" si="40"/>
        <v>356165.83728383121</v>
      </c>
      <c r="AF46" s="5">
        <f t="shared" ca="1" si="40"/>
        <v>356984.48728383117</v>
      </c>
      <c r="AG46" s="5">
        <f t="shared" ca="1" si="40"/>
        <v>353257.53357783868</v>
      </c>
      <c r="AH46" s="5">
        <f t="shared" ca="1" si="40"/>
        <v>354076.18357783864</v>
      </c>
      <c r="AI46" s="5">
        <f t="shared" ca="1" si="40"/>
        <v>354894.83357783867</v>
      </c>
      <c r="AJ46" s="5">
        <f t="shared" ca="1" si="40"/>
        <v>355713.48357783869</v>
      </c>
      <c r="AK46" s="5">
        <f t="shared" ca="1" si="40"/>
        <v>356532.13357783866</v>
      </c>
      <c r="AL46" s="5">
        <f t="shared" ca="1" si="40"/>
        <v>357350.78357783868</v>
      </c>
      <c r="AM46" s="5">
        <f t="shared" ca="1" si="40"/>
        <v>358199.24336214975</v>
      </c>
    </row>
    <row r="47" spans="2:39" x14ac:dyDescent="0.25">
      <c r="B47" t="s">
        <v>200</v>
      </c>
      <c r="C47" s="5">
        <f>C48+C49</f>
        <v>300000</v>
      </c>
      <c r="D47" s="5">
        <f t="shared" ref="D47:AM47" si="41">D48+D49</f>
        <v>568253.19999999995</v>
      </c>
      <c r="E47" s="5">
        <f t="shared" si="41"/>
        <v>446066.53333333333</v>
      </c>
      <c r="F47" s="5">
        <f t="shared" si="41"/>
        <v>430629.86666666664</v>
      </c>
      <c r="G47" s="5">
        <f t="shared" si="41"/>
        <v>412753.19999999995</v>
      </c>
      <c r="H47" s="5">
        <f t="shared" si="41"/>
        <v>371086.53333333327</v>
      </c>
      <c r="I47" s="5">
        <f t="shared" si="41"/>
        <v>329419.86666666658</v>
      </c>
      <c r="J47" s="5">
        <f t="shared" si="41"/>
        <v>287753.19999999995</v>
      </c>
      <c r="K47" s="5">
        <f t="shared" si="41"/>
        <v>287753.19999999995</v>
      </c>
      <c r="L47" s="5">
        <f t="shared" si="41"/>
        <v>287753.19999999995</v>
      </c>
      <c r="M47" s="5">
        <f t="shared" si="41"/>
        <v>287753.19999999995</v>
      </c>
      <c r="N47" s="5">
        <f t="shared" si="41"/>
        <v>287753.19999999995</v>
      </c>
      <c r="O47" s="5">
        <f t="shared" si="41"/>
        <v>287753.19999999995</v>
      </c>
      <c r="P47" s="5">
        <f t="shared" si="41"/>
        <v>287753.19999999995</v>
      </c>
      <c r="Q47" s="5">
        <f t="shared" si="41"/>
        <v>287753.19999999995</v>
      </c>
      <c r="R47" s="5">
        <f t="shared" si="41"/>
        <v>287753.19999999995</v>
      </c>
      <c r="S47" s="5">
        <f t="shared" si="41"/>
        <v>287753.19999999995</v>
      </c>
      <c r="T47" s="5">
        <f t="shared" si="41"/>
        <v>287753.19999999995</v>
      </c>
      <c r="U47" s="5">
        <f t="shared" si="41"/>
        <v>287753.19999999995</v>
      </c>
      <c r="V47" s="5">
        <f t="shared" si="41"/>
        <v>287753.19999999995</v>
      </c>
      <c r="W47" s="5">
        <f t="shared" si="41"/>
        <v>287753.19999999995</v>
      </c>
      <c r="X47" s="5">
        <f t="shared" si="41"/>
        <v>287753.19999999995</v>
      </c>
      <c r="Y47" s="5">
        <f t="shared" si="41"/>
        <v>287753.19999999995</v>
      </c>
      <c r="Z47" s="5">
        <f t="shared" si="41"/>
        <v>287753.19999999995</v>
      </c>
      <c r="AA47" s="5">
        <f t="shared" si="41"/>
        <v>287753.19999999995</v>
      </c>
      <c r="AB47" s="5">
        <f t="shared" si="41"/>
        <v>287753.19999999995</v>
      </c>
      <c r="AC47" s="5">
        <f t="shared" si="41"/>
        <v>287753.19999999995</v>
      </c>
      <c r="AD47" s="5">
        <f t="shared" si="41"/>
        <v>287753.19999999995</v>
      </c>
      <c r="AE47" s="5">
        <f t="shared" si="41"/>
        <v>287753.19999999995</v>
      </c>
      <c r="AF47" s="5">
        <f t="shared" si="41"/>
        <v>287753.19999999995</v>
      </c>
      <c r="AG47" s="5">
        <f t="shared" si="41"/>
        <v>287753.19999999995</v>
      </c>
      <c r="AH47" s="5">
        <f t="shared" si="41"/>
        <v>287753.19999999995</v>
      </c>
      <c r="AI47" s="5">
        <f t="shared" si="41"/>
        <v>287753.19999999995</v>
      </c>
      <c r="AJ47" s="5">
        <f t="shared" si="41"/>
        <v>287753.19999999995</v>
      </c>
      <c r="AK47" s="5">
        <f t="shared" si="41"/>
        <v>287753.19999999995</v>
      </c>
      <c r="AL47" s="5">
        <f t="shared" si="41"/>
        <v>287753.19999999995</v>
      </c>
      <c r="AM47" s="5">
        <f t="shared" si="41"/>
        <v>287753.19999999995</v>
      </c>
    </row>
    <row r="48" spans="2:39" x14ac:dyDescent="0.25">
      <c r="B48" t="s">
        <v>201</v>
      </c>
      <c r="C48" s="24">
        <f>'SP Iniziale'!C39</f>
        <v>250000</v>
      </c>
      <c r="D48" s="24">
        <f>C48+'Variazioni patrimoniali'!D6</f>
        <v>411503.2</v>
      </c>
      <c r="E48" s="24">
        <f>D48+'Variazioni patrimoniali'!E6</f>
        <v>396066.53333333333</v>
      </c>
      <c r="F48" s="24">
        <f>E48+'Variazioni patrimoniali'!F6</f>
        <v>380629.86666666664</v>
      </c>
      <c r="G48" s="24">
        <f>F48+'Variazioni patrimoniali'!G6</f>
        <v>362753.19999999995</v>
      </c>
      <c r="H48" s="24">
        <f>G48+'Variazioni patrimoniali'!H6</f>
        <v>321086.53333333327</v>
      </c>
      <c r="I48" s="24">
        <f>H48+'Variazioni patrimoniali'!I6</f>
        <v>279419.86666666658</v>
      </c>
      <c r="J48" s="24">
        <f>I48+'Variazioni patrimoniali'!J6</f>
        <v>237753.19999999992</v>
      </c>
      <c r="K48" s="24">
        <f>J48+'Variazioni patrimoniali'!K6</f>
        <v>237753.19999999992</v>
      </c>
      <c r="L48" s="24">
        <f>K48+'Variazioni patrimoniali'!L6</f>
        <v>237753.19999999992</v>
      </c>
      <c r="M48" s="24">
        <f>L48+'Variazioni patrimoniali'!M6</f>
        <v>237753.19999999992</v>
      </c>
      <c r="N48" s="24">
        <f>M48+'Variazioni patrimoniali'!N6</f>
        <v>237753.19999999992</v>
      </c>
      <c r="O48" s="24">
        <f>N48+'Variazioni patrimoniali'!O6</f>
        <v>237753.19999999992</v>
      </c>
      <c r="P48" s="24">
        <f>O48+'Variazioni patrimoniali'!P6</f>
        <v>237753.19999999992</v>
      </c>
      <c r="Q48" s="24">
        <f>P48+'Variazioni patrimoniali'!Q6</f>
        <v>237753.19999999992</v>
      </c>
      <c r="R48" s="24">
        <f>Q48+'Variazioni patrimoniali'!R6</f>
        <v>237753.19999999992</v>
      </c>
      <c r="S48" s="24">
        <f>R48+'Variazioni patrimoniali'!S6</f>
        <v>237753.19999999992</v>
      </c>
      <c r="T48" s="24">
        <f>S48+'Variazioni patrimoniali'!T6</f>
        <v>237753.19999999992</v>
      </c>
      <c r="U48" s="24">
        <f>T48+'Variazioni patrimoniali'!U6</f>
        <v>237753.19999999992</v>
      </c>
      <c r="V48" s="24">
        <f>U48+'Variazioni patrimoniali'!V6</f>
        <v>237753.19999999992</v>
      </c>
      <c r="W48" s="24">
        <f>V48+'Variazioni patrimoniali'!W6</f>
        <v>237753.19999999992</v>
      </c>
      <c r="X48" s="24">
        <f>W48+'Variazioni patrimoniali'!X6</f>
        <v>237753.19999999992</v>
      </c>
      <c r="Y48" s="24">
        <f>X48+'Variazioni patrimoniali'!Y6</f>
        <v>237753.19999999992</v>
      </c>
      <c r="Z48" s="24">
        <f>Y48+'Variazioni patrimoniali'!Z6</f>
        <v>237753.19999999992</v>
      </c>
      <c r="AA48" s="24">
        <f>Z48+'Variazioni patrimoniali'!AA6</f>
        <v>237753.19999999992</v>
      </c>
      <c r="AB48" s="24">
        <f>AA48+'Variazioni patrimoniali'!AB6</f>
        <v>237753.19999999992</v>
      </c>
      <c r="AC48" s="24">
        <f>AB48+'Variazioni patrimoniali'!AC6</f>
        <v>237753.19999999992</v>
      </c>
      <c r="AD48" s="24">
        <f>AC48+'Variazioni patrimoniali'!AD6</f>
        <v>237753.19999999992</v>
      </c>
      <c r="AE48" s="24">
        <f>AD48+'Variazioni patrimoniali'!AE6</f>
        <v>237753.19999999992</v>
      </c>
      <c r="AF48" s="24">
        <f>AE48+'Variazioni patrimoniali'!AF6</f>
        <v>237753.19999999992</v>
      </c>
      <c r="AG48" s="24">
        <f>AF48+'Variazioni patrimoniali'!AG6</f>
        <v>237753.19999999992</v>
      </c>
      <c r="AH48" s="24">
        <f>AG48+'Variazioni patrimoniali'!AH6</f>
        <v>237753.19999999992</v>
      </c>
      <c r="AI48" s="24">
        <f>AH48+'Variazioni patrimoniali'!AI6</f>
        <v>237753.19999999992</v>
      </c>
      <c r="AJ48" s="24">
        <f>AI48+'Variazioni patrimoniali'!AJ6</f>
        <v>237753.19999999992</v>
      </c>
      <c r="AK48" s="24">
        <f>AJ48+'Variazioni patrimoniali'!AK6</f>
        <v>237753.19999999992</v>
      </c>
      <c r="AL48" s="24">
        <f>AK48+'Variazioni patrimoniali'!AL6</f>
        <v>237753.19999999992</v>
      </c>
      <c r="AM48" s="24">
        <f>AL48+'Variazioni patrimoniali'!AM6</f>
        <v>237753.19999999992</v>
      </c>
    </row>
    <row r="49" spans="2:39" x14ac:dyDescent="0.25">
      <c r="B49" t="s">
        <v>202</v>
      </c>
      <c r="C49" s="24">
        <f>'SP Iniziale'!C40</f>
        <v>50000</v>
      </c>
      <c r="D49" s="24">
        <f>C49+'Variazioni patrimoniali'!D16</f>
        <v>156750</v>
      </c>
      <c r="E49" s="24">
        <f>D49+'Variazioni patrimoniali'!E16</f>
        <v>50000</v>
      </c>
      <c r="F49" s="24">
        <f>E49+'Variazioni patrimoniali'!F16</f>
        <v>50000</v>
      </c>
      <c r="G49" s="24">
        <f>F49+'Variazioni patrimoniali'!G16</f>
        <v>50000</v>
      </c>
      <c r="H49" s="24">
        <f>G49+'Variazioni patrimoniali'!H16</f>
        <v>50000</v>
      </c>
      <c r="I49" s="24">
        <f>H49+'Variazioni patrimoniali'!I16</f>
        <v>50000</v>
      </c>
      <c r="J49" s="24">
        <f>I49+'Variazioni patrimoniali'!J16</f>
        <v>50000</v>
      </c>
      <c r="K49" s="24">
        <f>J49+'Variazioni patrimoniali'!K16</f>
        <v>50000</v>
      </c>
      <c r="L49" s="24">
        <f>K49+'Variazioni patrimoniali'!L16</f>
        <v>50000</v>
      </c>
      <c r="M49" s="24">
        <f>L49+'Variazioni patrimoniali'!M16</f>
        <v>50000</v>
      </c>
      <c r="N49" s="24">
        <f>M49+'Variazioni patrimoniali'!N16</f>
        <v>50000</v>
      </c>
      <c r="O49" s="24">
        <f>N49+'Variazioni patrimoniali'!O16</f>
        <v>50000</v>
      </c>
      <c r="P49" s="24">
        <f>O49+'Variazioni patrimoniali'!P16</f>
        <v>50000</v>
      </c>
      <c r="Q49" s="24">
        <f>P49+'Variazioni patrimoniali'!Q16</f>
        <v>50000</v>
      </c>
      <c r="R49" s="24">
        <f>Q49+'Variazioni patrimoniali'!R16</f>
        <v>50000</v>
      </c>
      <c r="S49" s="24">
        <f>R49+'Variazioni patrimoniali'!S16</f>
        <v>50000</v>
      </c>
      <c r="T49" s="24">
        <f>S49+'Variazioni patrimoniali'!T16</f>
        <v>50000</v>
      </c>
      <c r="U49" s="24">
        <f>T49+'Variazioni patrimoniali'!U16</f>
        <v>50000</v>
      </c>
      <c r="V49" s="24">
        <f>U49+'Variazioni patrimoniali'!V16</f>
        <v>50000</v>
      </c>
      <c r="W49" s="24">
        <f>V49+'Variazioni patrimoniali'!W16</f>
        <v>50000</v>
      </c>
      <c r="X49" s="24">
        <f>W49+'Variazioni patrimoniali'!X16</f>
        <v>50000</v>
      </c>
      <c r="Y49" s="24">
        <f>X49+'Variazioni patrimoniali'!Y16</f>
        <v>50000</v>
      </c>
      <c r="Z49" s="24">
        <f>Y49+'Variazioni patrimoniali'!Z16</f>
        <v>50000</v>
      </c>
      <c r="AA49" s="24">
        <f>Z49+'Variazioni patrimoniali'!AA16</f>
        <v>50000</v>
      </c>
      <c r="AB49" s="24">
        <f>AA49+'Variazioni patrimoniali'!AB16</f>
        <v>50000</v>
      </c>
      <c r="AC49" s="24">
        <f>AB49+'Variazioni patrimoniali'!AC16</f>
        <v>50000</v>
      </c>
      <c r="AD49" s="24">
        <f>AC49+'Variazioni patrimoniali'!AD16</f>
        <v>50000</v>
      </c>
      <c r="AE49" s="24">
        <f>AD49+'Variazioni patrimoniali'!AE16</f>
        <v>50000</v>
      </c>
      <c r="AF49" s="24">
        <f>AE49+'Variazioni patrimoniali'!AF16</f>
        <v>50000</v>
      </c>
      <c r="AG49" s="24">
        <f>AF49+'Variazioni patrimoniali'!AG16</f>
        <v>50000</v>
      </c>
      <c r="AH49" s="24">
        <f>AG49+'Variazioni patrimoniali'!AH16</f>
        <v>50000</v>
      </c>
      <c r="AI49" s="24">
        <f>AH49+'Variazioni patrimoniali'!AI16</f>
        <v>50000</v>
      </c>
      <c r="AJ49" s="24">
        <f>AI49+'Variazioni patrimoniali'!AJ16</f>
        <v>50000</v>
      </c>
      <c r="AK49" s="24">
        <f>AJ49+'Variazioni patrimoniali'!AK16</f>
        <v>50000</v>
      </c>
      <c r="AL49" s="24">
        <f>AK49+'Variazioni patrimoniali'!AL16</f>
        <v>50000</v>
      </c>
      <c r="AM49" s="24">
        <f>AL49+'Variazioni patrimoniali'!AM16</f>
        <v>50000</v>
      </c>
    </row>
    <row r="50" spans="2:39" x14ac:dyDescent="0.25">
      <c r="B50" t="s">
        <v>203</v>
      </c>
      <c r="C50" s="24">
        <f>'SP Iniziale'!C41</f>
        <v>5000</v>
      </c>
      <c r="D50" s="24">
        <f>C50+'Variazioni patrimoniali'!D17</f>
        <v>6000</v>
      </c>
      <c r="E50" s="24">
        <f>D50+'Variazioni patrimoniali'!E17</f>
        <v>6500</v>
      </c>
      <c r="F50" s="24">
        <f>E50+'Variazioni patrimoniali'!F17</f>
        <v>7500</v>
      </c>
      <c r="G50" s="24">
        <f>F50+'Variazioni patrimoniali'!G17</f>
        <v>8500</v>
      </c>
      <c r="H50" s="24">
        <f>G50+'Variazioni patrimoniali'!H17</f>
        <v>9500</v>
      </c>
      <c r="I50" s="24">
        <f>H50+'Variazioni patrimoniali'!I17</f>
        <v>8250</v>
      </c>
      <c r="J50" s="24">
        <f>I50+'Variazioni patrimoniali'!J17</f>
        <v>9250</v>
      </c>
      <c r="K50" s="24">
        <f>J50+'Variazioni patrimoniali'!K17</f>
        <v>10250</v>
      </c>
      <c r="L50" s="24">
        <f>K50+'Variazioni patrimoniali'!L17</f>
        <v>11250</v>
      </c>
      <c r="M50" s="24">
        <f>L50+'Variazioni patrimoniali'!M17</f>
        <v>12250</v>
      </c>
      <c r="N50" s="24">
        <f>M50+'Variazioni patrimoniali'!N17</f>
        <v>13250</v>
      </c>
      <c r="O50" s="24">
        <f>N50+'Variazioni patrimoniali'!O17</f>
        <v>14250</v>
      </c>
      <c r="P50" s="24">
        <f>O50+'Variazioni patrimoniali'!P17</f>
        <v>15160</v>
      </c>
      <c r="Q50" s="24">
        <f>P50+'Variazioni patrimoniali'!Q17</f>
        <v>10913.800000000001</v>
      </c>
      <c r="R50" s="24">
        <f>Q50+'Variazioni patrimoniali'!R17</f>
        <v>11823.800000000003</v>
      </c>
      <c r="S50" s="24">
        <f>R50+'Variazioni patrimoniali'!S17</f>
        <v>12733.800000000003</v>
      </c>
      <c r="T50" s="24">
        <f>S50+'Variazioni patrimoniali'!T17</f>
        <v>13643.800000000003</v>
      </c>
      <c r="U50" s="24">
        <f>T50+'Variazioni patrimoniali'!U17</f>
        <v>10167.071500000002</v>
      </c>
      <c r="V50" s="24">
        <f>U50+'Variazioni patrimoniali'!V17</f>
        <v>11077.071500000002</v>
      </c>
      <c r="W50" s="24">
        <f>V50+'Variazioni patrimoniali'!W17</f>
        <v>11987.071500000002</v>
      </c>
      <c r="X50" s="24">
        <f>W50+'Variazioni patrimoniali'!X17</f>
        <v>12897.071500000002</v>
      </c>
      <c r="Y50" s="24">
        <f>X50+'Variazioni patrimoniali'!Y17</f>
        <v>13807.071500000002</v>
      </c>
      <c r="Z50" s="24">
        <f>Y50+'Variazioni patrimoniali'!Z17</f>
        <v>14717.071500000002</v>
      </c>
      <c r="AA50" s="24">
        <f>Z50+'Variazioni patrimoniali'!AA17</f>
        <v>15627.071500000002</v>
      </c>
      <c r="AB50" s="24">
        <f>AA50+'Variazioni patrimoniali'!AB17</f>
        <v>16445.721500000003</v>
      </c>
      <c r="AC50" s="24">
        <f>AB50+'Variazioni patrimoniali'!AC17</f>
        <v>11368.537283831252</v>
      </c>
      <c r="AD50" s="24">
        <f>AC50+'Variazioni patrimoniali'!AD17</f>
        <v>12187.187283831254</v>
      </c>
      <c r="AE50" s="24">
        <f>AD50+'Variazioni patrimoniali'!AE17</f>
        <v>13005.837283831255</v>
      </c>
      <c r="AF50" s="24">
        <f>AE50+'Variazioni patrimoniali'!AF17</f>
        <v>13824.487283831257</v>
      </c>
      <c r="AG50" s="24">
        <f>AF50+'Variazioni patrimoniali'!AG17</f>
        <v>10097.533577838731</v>
      </c>
      <c r="AH50" s="24">
        <f>AG50+'Variazioni patrimoniali'!AH17</f>
        <v>10916.183577838732</v>
      </c>
      <c r="AI50" s="24">
        <f>AH50+'Variazioni patrimoniali'!AI17</f>
        <v>11734.833577838734</v>
      </c>
      <c r="AJ50" s="24">
        <f>AI50+'Variazioni patrimoniali'!AJ17</f>
        <v>12553.483577838735</v>
      </c>
      <c r="AK50" s="24">
        <f>AJ50+'Variazioni patrimoniali'!AK17</f>
        <v>13372.133577838737</v>
      </c>
      <c r="AL50" s="24">
        <f>AK50+'Variazioni patrimoniali'!AL17</f>
        <v>14190.783577838738</v>
      </c>
      <c r="AM50" s="24">
        <f>AL50+'Variazioni patrimoniali'!AM17</f>
        <v>15009.433577838739</v>
      </c>
    </row>
    <row r="51" spans="2:39" s="2" customFormat="1" x14ac:dyDescent="0.25">
      <c r="B51" s="9" t="s">
        <v>204</v>
      </c>
      <c r="C51" s="24">
        <f>'SP Iniziale'!C42</f>
        <v>12000</v>
      </c>
      <c r="D51" s="24">
        <f>C51+'Variazioni patrimoniali'!D19</f>
        <v>14450</v>
      </c>
      <c r="E51" s="24">
        <f>D51+'Variazioni patrimoniali'!E19</f>
        <v>14450</v>
      </c>
      <c r="F51" s="24">
        <f>E51+'Variazioni patrimoniali'!F19</f>
        <v>14450</v>
      </c>
      <c r="G51" s="24">
        <f>F51+'Variazioni patrimoniali'!G19</f>
        <v>14450</v>
      </c>
      <c r="H51" s="24">
        <f>G51+'Variazioni patrimoniali'!H19</f>
        <v>14450</v>
      </c>
      <c r="I51" s="24">
        <f>H51+'Variazioni patrimoniali'!I19</f>
        <v>14450</v>
      </c>
      <c r="J51" s="24">
        <f>I51+'Variazioni patrimoniali'!J19</f>
        <v>14450</v>
      </c>
      <c r="K51" s="24">
        <f>J51+'Variazioni patrimoniali'!K19</f>
        <v>14450</v>
      </c>
      <c r="L51" s="24">
        <f>K51+'Variazioni patrimoniali'!L19</f>
        <v>14450</v>
      </c>
      <c r="M51" s="24">
        <f>L51+'Variazioni patrimoniali'!M19</f>
        <v>14450</v>
      </c>
      <c r="N51" s="24">
        <f>M51+'Variazioni patrimoniali'!N19</f>
        <v>14450</v>
      </c>
      <c r="O51" s="24">
        <f>N51+'Variazioni patrimoniali'!O19</f>
        <v>14450</v>
      </c>
      <c r="P51" s="24">
        <f>O51+'Variazioni patrimoniali'!P19</f>
        <v>14450</v>
      </c>
      <c r="Q51" s="24">
        <f>P51+'Variazioni patrimoniali'!Q19</f>
        <v>14450</v>
      </c>
      <c r="R51" s="24">
        <f>Q51+'Variazioni patrimoniali'!R19</f>
        <v>14450</v>
      </c>
      <c r="S51" s="24">
        <f>R51+'Variazioni patrimoniali'!S19</f>
        <v>14450</v>
      </c>
      <c r="T51" s="24">
        <f>S51+'Variazioni patrimoniali'!T19</f>
        <v>14450</v>
      </c>
      <c r="U51" s="24">
        <f>T51+'Variazioni patrimoniali'!U19</f>
        <v>14450</v>
      </c>
      <c r="V51" s="24">
        <f>U51+'Variazioni patrimoniali'!V19</f>
        <v>14450</v>
      </c>
      <c r="W51" s="24">
        <f>V51+'Variazioni patrimoniali'!W19</f>
        <v>14450</v>
      </c>
      <c r="X51" s="24">
        <f>W51+'Variazioni patrimoniali'!X19</f>
        <v>14450</v>
      </c>
      <c r="Y51" s="24">
        <f>X51+'Variazioni patrimoniali'!Y19</f>
        <v>14450</v>
      </c>
      <c r="Z51" s="24">
        <f>Y51+'Variazioni patrimoniali'!Z19</f>
        <v>14450</v>
      </c>
      <c r="AA51" s="24">
        <f>Z51+'Variazioni patrimoniali'!AA19</f>
        <v>14450</v>
      </c>
      <c r="AB51" s="24">
        <f>AA51+'Variazioni patrimoniali'!AB19</f>
        <v>14450</v>
      </c>
      <c r="AC51" s="24">
        <f>AB51+'Variazioni patrimoniali'!AC19</f>
        <v>14450</v>
      </c>
      <c r="AD51" s="24">
        <f>AC51+'Variazioni patrimoniali'!AD19</f>
        <v>14450</v>
      </c>
      <c r="AE51" s="24">
        <f>AD51+'Variazioni patrimoniali'!AE19</f>
        <v>14450</v>
      </c>
      <c r="AF51" s="24">
        <f>AE51+'Variazioni patrimoniali'!AF19</f>
        <v>14450</v>
      </c>
      <c r="AG51" s="24">
        <f>AF51+'Variazioni patrimoniali'!AG19</f>
        <v>14450</v>
      </c>
      <c r="AH51" s="24">
        <f>AG51+'Variazioni patrimoniali'!AH19</f>
        <v>14450</v>
      </c>
      <c r="AI51" s="24">
        <f>AH51+'Variazioni patrimoniali'!AI19</f>
        <v>14450</v>
      </c>
      <c r="AJ51" s="24">
        <f>AI51+'Variazioni patrimoniali'!AJ19</f>
        <v>14450</v>
      </c>
      <c r="AK51" s="24">
        <f>AJ51+'Variazioni patrimoniali'!AK19</f>
        <v>14450</v>
      </c>
      <c r="AL51" s="24">
        <f>AK51+'Variazioni patrimoniali'!AL19</f>
        <v>14450</v>
      </c>
      <c r="AM51" s="24">
        <f>AL51+'Variazioni patrimoniali'!AM19</f>
        <v>14450</v>
      </c>
    </row>
    <row r="52" spans="2:39" x14ac:dyDescent="0.25">
      <c r="B52" t="s">
        <v>205</v>
      </c>
      <c r="C52" s="24">
        <f>'SP Iniziale'!C43</f>
        <v>10000</v>
      </c>
      <c r="D52" s="24">
        <f>C52+'Modulo IVA'!D13</f>
        <v>0</v>
      </c>
      <c r="E52" s="24">
        <f>D52+'Modulo IVA'!E13</f>
        <v>0</v>
      </c>
      <c r="F52" s="24">
        <f>E52+'Modulo IVA'!F13</f>
        <v>0</v>
      </c>
      <c r="G52" s="24">
        <f>F52+'Modulo IVA'!G13</f>
        <v>0</v>
      </c>
      <c r="H52" s="24">
        <f>G52+'Modulo IVA'!H13</f>
        <v>0</v>
      </c>
      <c r="I52" s="24">
        <f>H52+'Modulo IVA'!I13</f>
        <v>0</v>
      </c>
      <c r="J52" s="24">
        <f>I52+'Modulo IVA'!J13</f>
        <v>0</v>
      </c>
      <c r="K52" s="24">
        <f>J52+'Modulo IVA'!K13</f>
        <v>0</v>
      </c>
      <c r="L52" s="24">
        <f>K52+'Modulo IVA'!L13</f>
        <v>0</v>
      </c>
      <c r="M52" s="24">
        <f>L52+'Modulo IVA'!M13</f>
        <v>0</v>
      </c>
      <c r="N52" s="24">
        <f>M52+'Modulo IVA'!N13</f>
        <v>0</v>
      </c>
      <c r="O52" s="24">
        <f>N52+'Modulo IVA'!O13</f>
        <v>0</v>
      </c>
      <c r="P52" s="24">
        <f>O52+'Modulo IVA'!P13</f>
        <v>0</v>
      </c>
      <c r="Q52" s="24">
        <f>P52+'Modulo IVA'!Q13</f>
        <v>2895.2000000000335</v>
      </c>
      <c r="R52" s="24">
        <f>Q52+'Modulo IVA'!R13</f>
        <v>2956.7999999999993</v>
      </c>
      <c r="S52" s="24">
        <f>R52+'Modulo IVA'!S13</f>
        <v>2956.7999999999993</v>
      </c>
      <c r="T52" s="24">
        <f>S52+'Modulo IVA'!T13</f>
        <v>2956.7999999999993</v>
      </c>
      <c r="U52" s="24">
        <f>T52+'Modulo IVA'!U13</f>
        <v>2956.7999999999993</v>
      </c>
      <c r="V52" s="24">
        <f>U52+'Modulo IVA'!V13</f>
        <v>2956.7999999999993</v>
      </c>
      <c r="W52" s="24">
        <f>V52+'Modulo IVA'!W13</f>
        <v>2956.7999999999993</v>
      </c>
      <c r="X52" s="24">
        <f>W52+'Modulo IVA'!X13</f>
        <v>2956.7999999999993</v>
      </c>
      <c r="Y52" s="24">
        <f>X52+'Modulo IVA'!Y13</f>
        <v>2956.7999999999993</v>
      </c>
      <c r="Z52" s="24">
        <f>Y52+'Modulo IVA'!Z13</f>
        <v>2956.7999999999993</v>
      </c>
      <c r="AA52" s="24">
        <f>Z52+'Modulo IVA'!AA13</f>
        <v>2956.7999999999993</v>
      </c>
      <c r="AB52" s="24">
        <f>AA52+'Modulo IVA'!AB13</f>
        <v>2956.7999999999993</v>
      </c>
      <c r="AC52" s="24">
        <f>AB52+'Modulo IVA'!AC13</f>
        <v>2956.7999999999993</v>
      </c>
      <c r="AD52" s="24">
        <f>AC52+'Modulo IVA'!AD13</f>
        <v>2956.7999999999993</v>
      </c>
      <c r="AE52" s="24">
        <f>AD52+'Modulo IVA'!AE13</f>
        <v>2956.7999999999993</v>
      </c>
      <c r="AF52" s="24">
        <f>AE52+'Modulo IVA'!AF13</f>
        <v>2956.7999999999993</v>
      </c>
      <c r="AG52" s="24">
        <f>AF52+'Modulo IVA'!AG13</f>
        <v>2956.7999999999993</v>
      </c>
      <c r="AH52" s="24">
        <f>AG52+'Modulo IVA'!AH13</f>
        <v>2956.7999999999993</v>
      </c>
      <c r="AI52" s="24">
        <f>AH52+'Modulo IVA'!AI13</f>
        <v>2956.7999999999993</v>
      </c>
      <c r="AJ52" s="24">
        <f>AI52+'Modulo IVA'!AJ13</f>
        <v>2956.7999999999993</v>
      </c>
      <c r="AK52" s="24">
        <f>AJ52+'Modulo IVA'!AK13</f>
        <v>2956.7999999999993</v>
      </c>
      <c r="AL52" s="24">
        <f>AK52+'Modulo IVA'!AL13</f>
        <v>2956.7999999999993</v>
      </c>
      <c r="AM52" s="24">
        <f>AL52+'Modulo IVA'!AM13</f>
        <v>2956.7999999999993</v>
      </c>
    </row>
    <row r="53" spans="2:39" x14ac:dyDescent="0.25">
      <c r="B53" t="s">
        <v>206</v>
      </c>
      <c r="C53" s="24">
        <f>'SP Iniziale'!C44</f>
        <v>30000</v>
      </c>
      <c r="D53" s="24">
        <f>C53+'Variazioni patrimoniali'!D29</f>
        <v>30000</v>
      </c>
      <c r="E53" s="24">
        <f>D53+'Variazioni patrimoniali'!E29</f>
        <v>30000</v>
      </c>
      <c r="F53" s="24">
        <f>E53+'Variazioni patrimoniali'!F29</f>
        <v>30000</v>
      </c>
      <c r="G53" s="24">
        <f>F53+'Variazioni patrimoniali'!G29</f>
        <v>30000</v>
      </c>
      <c r="H53" s="24">
        <f>G53+'Variazioni patrimoniali'!H29</f>
        <v>30000</v>
      </c>
      <c r="I53" s="24">
        <f>H53+'Variazioni patrimoniali'!I29</f>
        <v>30000</v>
      </c>
      <c r="J53" s="24">
        <f>I53+'Variazioni patrimoniali'!J29</f>
        <v>30000</v>
      </c>
      <c r="K53" s="24">
        <f>J53+'Variazioni patrimoniali'!K29</f>
        <v>30000</v>
      </c>
      <c r="L53" s="24">
        <f>K53+'Variazioni patrimoniali'!L29</f>
        <v>30000</v>
      </c>
      <c r="M53" s="24">
        <f>L53+'Variazioni patrimoniali'!M29</f>
        <v>30000</v>
      </c>
      <c r="N53" s="24">
        <f>M53+'Variazioni patrimoniali'!N29</f>
        <v>30000</v>
      </c>
      <c r="O53" s="24">
        <f ca="1">N53+'Variazioni patrimoniali'!O29</f>
        <v>34504.190668912895</v>
      </c>
      <c r="P53" s="24">
        <f ca="1">O53+'Variazioni patrimoniali'!P29</f>
        <v>34504.190668912895</v>
      </c>
      <c r="Q53" s="24">
        <f ca="1">P53+'Variazioni patrimoniali'!Q29</f>
        <v>34504.190668912895</v>
      </c>
      <c r="R53" s="24">
        <f ca="1">Q53+'Variazioni patrimoniali'!R29</f>
        <v>34504.190668912895</v>
      </c>
      <c r="S53" s="24">
        <f ca="1">R53+'Variazioni patrimoniali'!S29</f>
        <v>34504.190668912895</v>
      </c>
      <c r="T53" s="24">
        <f ca="1">S53+'Variazioni patrimoniali'!T29</f>
        <v>34504.190668912895</v>
      </c>
      <c r="U53" s="24">
        <f ca="1">T53+'Variazioni patrimoniali'!U29</f>
        <v>30000</v>
      </c>
      <c r="V53" s="24">
        <f ca="1">U53+'Variazioni patrimoniali'!V29</f>
        <v>30000</v>
      </c>
      <c r="W53" s="24">
        <f ca="1">V53+'Variazioni patrimoniali'!W29</f>
        <v>30000</v>
      </c>
      <c r="X53" s="24">
        <f ca="1">W53+'Variazioni patrimoniali'!X29</f>
        <v>30000</v>
      </c>
      <c r="Y53" s="24">
        <f ca="1">X53+'Variazioni patrimoniali'!Y29</f>
        <v>30000</v>
      </c>
      <c r="Z53" s="24">
        <f ca="1">Y53+'Variazioni patrimoniali'!Z29</f>
        <v>30000</v>
      </c>
      <c r="AA53" s="24">
        <f ca="1">Z53+'Variazioni patrimoniali'!AA29</f>
        <v>30000</v>
      </c>
      <c r="AB53" s="24">
        <f ca="1">AA53+'Variazioni patrimoniali'!AB29</f>
        <v>30000</v>
      </c>
      <c r="AC53" s="24">
        <f ca="1">AB53+'Variazioni patrimoniali'!AC29</f>
        <v>30000</v>
      </c>
      <c r="AD53" s="24">
        <f ca="1">AC53+'Variazioni patrimoniali'!AD29</f>
        <v>30000</v>
      </c>
      <c r="AE53" s="24">
        <f ca="1">AD53+'Variazioni patrimoniali'!AE29</f>
        <v>30000</v>
      </c>
      <c r="AF53" s="24">
        <f ca="1">AE53+'Variazioni patrimoniali'!AF29</f>
        <v>30000</v>
      </c>
      <c r="AG53" s="24">
        <f ca="1">AF53+'Variazioni patrimoniali'!AG29</f>
        <v>30000</v>
      </c>
      <c r="AH53" s="24">
        <f ca="1">AG53+'Variazioni patrimoniali'!AH29</f>
        <v>30000</v>
      </c>
      <c r="AI53" s="24">
        <f ca="1">AH53+'Variazioni patrimoniali'!AI29</f>
        <v>30000</v>
      </c>
      <c r="AJ53" s="24">
        <f ca="1">AI53+'Variazioni patrimoniali'!AJ29</f>
        <v>30000</v>
      </c>
      <c r="AK53" s="24">
        <f ca="1">AJ53+'Variazioni patrimoniali'!AK29</f>
        <v>30000</v>
      </c>
      <c r="AL53" s="24">
        <f ca="1">AK53+'Variazioni patrimoniali'!AL29</f>
        <v>30000</v>
      </c>
      <c r="AM53" s="24">
        <f ca="1">AL53+'Variazioni patrimoniali'!AM29</f>
        <v>30029.809784311066</v>
      </c>
    </row>
    <row r="54" spans="2:39" s="2" customFormat="1" x14ac:dyDescent="0.25">
      <c r="B54" s="9" t="s">
        <v>207</v>
      </c>
      <c r="C54" s="24">
        <f>'SP Iniziale'!C45+'SP Iniziale'!C46</f>
        <v>8000</v>
      </c>
      <c r="D54" s="24">
        <f>C54-'SP Iniziale'!D45-'SP Iniziale'!D46</f>
        <v>8000</v>
      </c>
      <c r="E54" s="24">
        <f>D54-'SP Iniziale'!E45-'SP Iniziale'!E46</f>
        <v>8000</v>
      </c>
      <c r="F54" s="24">
        <f>E54-'SP Iniziale'!F45-'SP Iniziale'!F46</f>
        <v>8000</v>
      </c>
      <c r="G54" s="24">
        <f>F54-'SP Iniziale'!G45-'SP Iniziale'!G46</f>
        <v>8000</v>
      </c>
      <c r="H54" s="24">
        <f>G54-'SP Iniziale'!H45-'SP Iniziale'!H46</f>
        <v>8000</v>
      </c>
      <c r="I54" s="24">
        <f>H54-'SP Iniziale'!I45-'SP Iniziale'!I46</f>
        <v>8000</v>
      </c>
      <c r="J54" s="24">
        <f>I54-'SP Iniziale'!J45-'SP Iniziale'!J46</f>
        <v>8000</v>
      </c>
      <c r="K54" s="24">
        <f>J54-'SP Iniziale'!K45-'SP Iniziale'!K46</f>
        <v>8000</v>
      </c>
      <c r="L54" s="24">
        <f>K54-'SP Iniziale'!L45-'SP Iniziale'!L46</f>
        <v>8000</v>
      </c>
      <c r="M54" s="24">
        <f>L54-'SP Iniziale'!M45-'SP Iniziale'!M46</f>
        <v>8000</v>
      </c>
      <c r="N54" s="24">
        <f>M54-'SP Iniziale'!N45-'SP Iniziale'!N46</f>
        <v>8000</v>
      </c>
      <c r="O54" s="24">
        <f>N54-'SP Iniziale'!O45-'SP Iniziale'!O46</f>
        <v>8000</v>
      </c>
      <c r="P54" s="24">
        <f>O54-'SP Iniziale'!P45-'SP Iniziale'!P46</f>
        <v>8000</v>
      </c>
      <c r="Q54" s="24">
        <f>P54-'SP Iniziale'!Q45-'SP Iniziale'!Q46</f>
        <v>8000</v>
      </c>
      <c r="R54" s="24">
        <f>Q54-'SP Iniziale'!R45-'SP Iniziale'!R46</f>
        <v>8000</v>
      </c>
      <c r="S54" s="24">
        <f>R54-'SP Iniziale'!S45-'SP Iniziale'!S46</f>
        <v>8000</v>
      </c>
      <c r="T54" s="24">
        <f>S54-'SP Iniziale'!T45-'SP Iniziale'!T46</f>
        <v>8000</v>
      </c>
      <c r="U54" s="24">
        <f>T54-'SP Iniziale'!U45-'SP Iniziale'!U46</f>
        <v>8000</v>
      </c>
      <c r="V54" s="24">
        <f>U54-'SP Iniziale'!V45-'SP Iniziale'!V46</f>
        <v>8000</v>
      </c>
      <c r="W54" s="24">
        <f>V54-'SP Iniziale'!W45-'SP Iniziale'!W46</f>
        <v>8000</v>
      </c>
      <c r="X54" s="24">
        <f>W54-'SP Iniziale'!X45-'SP Iniziale'!X46</f>
        <v>8000</v>
      </c>
      <c r="Y54" s="24">
        <f>X54-'SP Iniziale'!Y45-'SP Iniziale'!Y46</f>
        <v>8000</v>
      </c>
      <c r="Z54" s="24">
        <f>Y54-'SP Iniziale'!Z45-'SP Iniziale'!Z46</f>
        <v>8000</v>
      </c>
      <c r="AA54" s="24">
        <f>Z54-'SP Iniziale'!AA45-'SP Iniziale'!AA46</f>
        <v>8000</v>
      </c>
      <c r="AB54" s="24">
        <f>AA54-'SP Iniziale'!AB45-'SP Iniziale'!AB46</f>
        <v>8000</v>
      </c>
      <c r="AC54" s="24">
        <f>AB54-'SP Iniziale'!AC45-'SP Iniziale'!AC46</f>
        <v>8000</v>
      </c>
      <c r="AD54" s="24">
        <f>AC54-'SP Iniziale'!AD45-'SP Iniziale'!AD46</f>
        <v>8000</v>
      </c>
      <c r="AE54" s="24">
        <f>AD54-'SP Iniziale'!AE45-'SP Iniziale'!AE46</f>
        <v>8000</v>
      </c>
      <c r="AF54" s="24">
        <f>AE54-'SP Iniziale'!AF45-'SP Iniziale'!AF46</f>
        <v>8000</v>
      </c>
      <c r="AG54" s="24">
        <f>AF54-'SP Iniziale'!AG45-'SP Iniziale'!AG46</f>
        <v>8000</v>
      </c>
      <c r="AH54" s="24">
        <f>AG54-'SP Iniziale'!AH45-'SP Iniziale'!AH46</f>
        <v>8000</v>
      </c>
      <c r="AI54" s="24">
        <f>AH54-'SP Iniziale'!AI45-'SP Iniziale'!AI46</f>
        <v>8000</v>
      </c>
      <c r="AJ54" s="24">
        <f>AI54-'SP Iniziale'!AJ45-'SP Iniziale'!AJ46</f>
        <v>8000</v>
      </c>
      <c r="AK54" s="24">
        <f>AJ54-'SP Iniziale'!AK45-'SP Iniziale'!AK46</f>
        <v>8000</v>
      </c>
      <c r="AL54" s="24">
        <f>AK54-'SP Iniziale'!AL45-'SP Iniziale'!AL46</f>
        <v>8000</v>
      </c>
      <c r="AM54" s="24">
        <f>AL54-'SP Iniziale'!AM45-'SP Iniziale'!AM46</f>
        <v>8000</v>
      </c>
    </row>
    <row r="55" spans="2:39" x14ac:dyDescent="0.25">
      <c r="B55" s="2" t="s">
        <v>227</v>
      </c>
      <c r="C55" s="5">
        <f>SUM(C56:C60)</f>
        <v>255000</v>
      </c>
      <c r="D55" s="5">
        <f t="shared" ref="D55:AM55" si="42">SUM(D56:D60)</f>
        <v>355560</v>
      </c>
      <c r="E55" s="5">
        <f t="shared" si="42"/>
        <v>352297.6365079289</v>
      </c>
      <c r="F55" s="5">
        <f t="shared" si="42"/>
        <v>349016.66746828106</v>
      </c>
      <c r="G55" s="5">
        <f t="shared" si="42"/>
        <v>345717.00231761282</v>
      </c>
      <c r="H55" s="5">
        <f t="shared" si="42"/>
        <v>342398.55005165841</v>
      </c>
      <c r="I55" s="5">
        <f t="shared" si="42"/>
        <v>339061.21922318416</v>
      </c>
      <c r="J55" s="5">
        <f t="shared" si="42"/>
        <v>335704.91793983249</v>
      </c>
      <c r="K55" s="5">
        <f t="shared" si="42"/>
        <v>332329.55386195495</v>
      </c>
      <c r="L55" s="5">
        <f t="shared" si="42"/>
        <v>328935.03420043533</v>
      </c>
      <c r="M55" s="5">
        <f t="shared" si="42"/>
        <v>325521.26571450161</v>
      </c>
      <c r="N55" s="5">
        <f t="shared" si="42"/>
        <v>322088.15470952762</v>
      </c>
      <c r="O55" s="5">
        <f t="shared" si="42"/>
        <v>318635.60703482397</v>
      </c>
      <c r="P55" s="5">
        <f t="shared" si="42"/>
        <v>315163.52808141778</v>
      </c>
      <c r="Q55" s="5">
        <f t="shared" si="42"/>
        <v>311671.8227798224</v>
      </c>
      <c r="R55" s="5">
        <f t="shared" si="42"/>
        <v>308160.39559779572</v>
      </c>
      <c r="S55" s="5">
        <f t="shared" si="42"/>
        <v>304629.15053808736</v>
      </c>
      <c r="T55" s="5">
        <f t="shared" si="42"/>
        <v>301077.99113617564</v>
      </c>
      <c r="U55" s="5">
        <f t="shared" si="42"/>
        <v>297506.82045799296</v>
      </c>
      <c r="V55" s="5">
        <f t="shared" si="42"/>
        <v>293915.54109764018</v>
      </c>
      <c r="W55" s="5">
        <f t="shared" si="42"/>
        <v>290304.05517508998</v>
      </c>
      <c r="X55" s="5">
        <f t="shared" si="42"/>
        <v>286672.26433387917</v>
      </c>
      <c r="Y55" s="5">
        <f t="shared" si="42"/>
        <v>283020.06973878946</v>
      </c>
      <c r="Z55" s="5">
        <f t="shared" si="42"/>
        <v>279347.37207351701</v>
      </c>
      <c r="AA55" s="5">
        <f t="shared" si="42"/>
        <v>275654.0715383311</v>
      </c>
      <c r="AB55" s="5">
        <f t="shared" si="42"/>
        <v>271940.06784772052</v>
      </c>
      <c r="AC55" s="5">
        <f t="shared" si="42"/>
        <v>268205.26022802945</v>
      </c>
      <c r="AD55" s="5">
        <f t="shared" si="42"/>
        <v>264449.54741508112</v>
      </c>
      <c r="AE55" s="5">
        <f t="shared" si="42"/>
        <v>260672.82765179026</v>
      </c>
      <c r="AF55" s="5">
        <f t="shared" si="42"/>
        <v>256874.99868576386</v>
      </c>
      <c r="AG55" s="5">
        <f t="shared" si="42"/>
        <v>253055.95776689021</v>
      </c>
      <c r="AH55" s="5">
        <f t="shared" si="42"/>
        <v>249215.60164491623</v>
      </c>
      <c r="AI55" s="5">
        <f t="shared" si="42"/>
        <v>245353.82656701302</v>
      </c>
      <c r="AJ55" s="5">
        <f t="shared" si="42"/>
        <v>241470.52827532956</v>
      </c>
      <c r="AK55" s="5">
        <f t="shared" si="42"/>
        <v>237565.60200453442</v>
      </c>
      <c r="AL55" s="5">
        <f t="shared" si="42"/>
        <v>233638.94247934566</v>
      </c>
      <c r="AM55" s="5">
        <f t="shared" si="42"/>
        <v>229690.44391204856</v>
      </c>
    </row>
    <row r="56" spans="2:39" x14ac:dyDescent="0.25">
      <c r="B56" t="s">
        <v>221</v>
      </c>
      <c r="C56" s="24">
        <f>'SP Iniziale'!C48</f>
        <v>150000</v>
      </c>
      <c r="D56" s="24">
        <f>C56+'Variazioni patrimoniali'!D21</f>
        <v>300000</v>
      </c>
      <c r="E56" s="24">
        <f>D56+'Variazioni patrimoniali'!E21</f>
        <v>296177.6365079289</v>
      </c>
      <c r="F56" s="24">
        <f>E56+'Variazioni patrimoniali'!F21</f>
        <v>292336.66746828106</v>
      </c>
      <c r="G56" s="24">
        <f>F56+'Variazioni patrimoniali'!G21</f>
        <v>288477.00231761282</v>
      </c>
      <c r="H56" s="24">
        <f>G56+'Variazioni patrimoniali'!H21</f>
        <v>284598.55005165841</v>
      </c>
      <c r="I56" s="24">
        <f>H56+'Variazioni patrimoniali'!I21</f>
        <v>280701.21922318416</v>
      </c>
      <c r="J56" s="24">
        <f>I56+'Variazioni patrimoniali'!J21</f>
        <v>276784.91793983249</v>
      </c>
      <c r="K56" s="24">
        <f>J56+'Variazioni patrimoniali'!K21</f>
        <v>272849.55386195495</v>
      </c>
      <c r="L56" s="24">
        <f>K56+'Variazioni patrimoniali'!L21</f>
        <v>268895.03420043533</v>
      </c>
      <c r="M56" s="24">
        <f>L56+'Variazioni patrimoniali'!M21</f>
        <v>264921.26571450161</v>
      </c>
      <c r="N56" s="24">
        <f>M56+'Variazioni patrimoniali'!N21</f>
        <v>260928.15470952765</v>
      </c>
      <c r="O56" s="24">
        <f>N56+'Variazioni patrimoniali'!O21</f>
        <v>256915.60703482394</v>
      </c>
      <c r="P56" s="24">
        <f>O56+'Variazioni patrimoniali'!P21</f>
        <v>252883.52808141775</v>
      </c>
      <c r="Q56" s="24">
        <f>P56+'Variazioni patrimoniali'!Q21</f>
        <v>248831.82277982243</v>
      </c>
      <c r="R56" s="24">
        <f>Q56+'Variazioni patrimoniali'!R21</f>
        <v>244760.39559779569</v>
      </c>
      <c r="S56" s="24">
        <f>R56+'Variazioni patrimoniali'!S21</f>
        <v>240669.15053808733</v>
      </c>
      <c r="T56" s="24">
        <f>S56+'Variazioni patrimoniali'!T21</f>
        <v>236557.99113617564</v>
      </c>
      <c r="U56" s="24">
        <f>T56+'Variazioni patrimoniali'!U21</f>
        <v>232426.82045799296</v>
      </c>
      <c r="V56" s="24">
        <f>U56+'Variazioni patrimoniali'!V21</f>
        <v>228275.54109764015</v>
      </c>
      <c r="W56" s="24">
        <f>V56+'Variazioni patrimoniali'!W21</f>
        <v>224104.05517508998</v>
      </c>
      <c r="X56" s="24">
        <f>W56+'Variazioni patrimoniali'!X21</f>
        <v>219912.26433387917</v>
      </c>
      <c r="Y56" s="24">
        <f>X56+'Variazioni patrimoniali'!Y21</f>
        <v>215700.06973878943</v>
      </c>
      <c r="Z56" s="24">
        <f>Y56+'Variazioni patrimoniali'!Z21</f>
        <v>211467.37207351701</v>
      </c>
      <c r="AA56" s="24">
        <f>Z56+'Variazioni patrimoniali'!AA21</f>
        <v>207214.07153833107</v>
      </c>
      <c r="AB56" s="24">
        <f>AA56+'Variazioni patrimoniali'!AB21</f>
        <v>202940.06784772052</v>
      </c>
      <c r="AC56" s="24">
        <f>AB56+'Variazioni patrimoniali'!AC21</f>
        <v>198645.26022802945</v>
      </c>
      <c r="AD56" s="24">
        <f>AC56+'Variazioni patrimoniali'!AD21</f>
        <v>194329.54741508112</v>
      </c>
      <c r="AE56" s="24">
        <f>AD56+'Variazioni patrimoniali'!AE21</f>
        <v>189992.82765179026</v>
      </c>
      <c r="AF56" s="24">
        <f>AE56+'Variazioni patrimoniali'!AF21</f>
        <v>185634.99868576386</v>
      </c>
      <c r="AG56" s="24">
        <f>AF56+'Variazioni patrimoniali'!AG21</f>
        <v>181255.95776689021</v>
      </c>
      <c r="AH56" s="24">
        <f>AG56+'Variazioni patrimoniali'!AH21</f>
        <v>176855.60164491623</v>
      </c>
      <c r="AI56" s="24">
        <f>AH56+'Variazioni patrimoniali'!AI21</f>
        <v>172433.82656701302</v>
      </c>
      <c r="AJ56" s="24">
        <f>AI56+'Variazioni patrimoniali'!AJ21</f>
        <v>167990.52827532956</v>
      </c>
      <c r="AK56" s="24">
        <f>AJ56+'Variazioni patrimoniali'!AK21</f>
        <v>163525.60200453442</v>
      </c>
      <c r="AL56" s="24">
        <f>AK56+'Variazioni patrimoniali'!AL21</f>
        <v>159038.94247934566</v>
      </c>
      <c r="AM56" s="24">
        <f>AL56+'Variazioni patrimoniali'!AM21</f>
        <v>154530.44391204856</v>
      </c>
    </row>
    <row r="57" spans="2:39" x14ac:dyDescent="0.25">
      <c r="B57" t="s">
        <v>220</v>
      </c>
      <c r="C57" s="24">
        <f>'SP Iniziale'!C50</f>
        <v>0</v>
      </c>
      <c r="D57" s="24">
        <f>C57+'Variazioni patrimoniali'!D24</f>
        <v>0</v>
      </c>
      <c r="E57" s="24">
        <f>D57+'Variazioni patrimoniali'!E24</f>
        <v>0</v>
      </c>
      <c r="F57" s="24">
        <f>E57+'Variazioni patrimoniali'!F24</f>
        <v>0</v>
      </c>
      <c r="G57" s="24">
        <f>F57+'Variazioni patrimoniali'!G24</f>
        <v>0</v>
      </c>
      <c r="H57" s="24">
        <f>G57+'Variazioni patrimoniali'!H24</f>
        <v>0</v>
      </c>
      <c r="I57" s="24">
        <f>H57+'Variazioni patrimoniali'!I24</f>
        <v>0</v>
      </c>
      <c r="J57" s="24">
        <f>I57+'Variazioni patrimoniali'!J24</f>
        <v>0</v>
      </c>
      <c r="K57" s="24">
        <f>J57+'Variazioni patrimoniali'!K24</f>
        <v>0</v>
      </c>
      <c r="L57" s="24">
        <f>K57+'Variazioni patrimoniali'!L24</f>
        <v>0</v>
      </c>
      <c r="M57" s="24">
        <f>L57+'Variazioni patrimoniali'!M24</f>
        <v>0</v>
      </c>
      <c r="N57" s="24">
        <f>M57+'Variazioni patrimoniali'!N24</f>
        <v>0</v>
      </c>
      <c r="O57" s="24">
        <f>N57+'Variazioni patrimoniali'!O24</f>
        <v>0</v>
      </c>
      <c r="P57" s="24">
        <f>O57+'Variazioni patrimoniali'!P24</f>
        <v>0</v>
      </c>
      <c r="Q57" s="24">
        <f>P57+'Variazioni patrimoniali'!Q24</f>
        <v>0</v>
      </c>
      <c r="R57" s="24">
        <f>Q57+'Variazioni patrimoniali'!R24</f>
        <v>0</v>
      </c>
      <c r="S57" s="24">
        <f>R57+'Variazioni patrimoniali'!S24</f>
        <v>0</v>
      </c>
      <c r="T57" s="24">
        <f>S57+'Variazioni patrimoniali'!T24</f>
        <v>0</v>
      </c>
      <c r="U57" s="24">
        <f>T57+'Variazioni patrimoniali'!U24</f>
        <v>0</v>
      </c>
      <c r="V57" s="24">
        <f>U57+'Variazioni patrimoniali'!V24</f>
        <v>0</v>
      </c>
      <c r="W57" s="24">
        <f>V57+'Variazioni patrimoniali'!W24</f>
        <v>0</v>
      </c>
      <c r="X57" s="24">
        <f>W57+'Variazioni patrimoniali'!X24</f>
        <v>0</v>
      </c>
      <c r="Y57" s="24">
        <f>X57+'Variazioni patrimoniali'!Y24</f>
        <v>0</v>
      </c>
      <c r="Z57" s="24">
        <f>Y57+'Variazioni patrimoniali'!Z24</f>
        <v>0</v>
      </c>
      <c r="AA57" s="24">
        <f>Z57+'Variazioni patrimoniali'!AA24</f>
        <v>0</v>
      </c>
      <c r="AB57" s="24">
        <f>AA57+'Variazioni patrimoniali'!AB24</f>
        <v>0</v>
      </c>
      <c r="AC57" s="24">
        <f>AB57+'Variazioni patrimoniali'!AC24</f>
        <v>0</v>
      </c>
      <c r="AD57" s="24">
        <f>AC57+'Variazioni patrimoniali'!AD24</f>
        <v>0</v>
      </c>
      <c r="AE57" s="24">
        <f>AD57+'Variazioni patrimoniali'!AE24</f>
        <v>0</v>
      </c>
      <c r="AF57" s="24">
        <f>AE57+'Variazioni patrimoniali'!AF24</f>
        <v>0</v>
      </c>
      <c r="AG57" s="24">
        <f>AF57+'Variazioni patrimoniali'!AG24</f>
        <v>0</v>
      </c>
      <c r="AH57" s="24">
        <f>AG57+'Variazioni patrimoniali'!AH24</f>
        <v>0</v>
      </c>
      <c r="AI57" s="24">
        <f>AH57+'Variazioni patrimoniali'!AI24</f>
        <v>0</v>
      </c>
      <c r="AJ57" s="24">
        <f>AI57+'Variazioni patrimoniali'!AJ24</f>
        <v>0</v>
      </c>
      <c r="AK57" s="24">
        <f>AJ57+'Variazioni patrimoniali'!AK24</f>
        <v>0</v>
      </c>
      <c r="AL57" s="24">
        <f>AK57+'Variazioni patrimoniali'!AL24</f>
        <v>0</v>
      </c>
      <c r="AM57" s="24">
        <f>AL57+'Variazioni patrimoniali'!AM24</f>
        <v>0</v>
      </c>
    </row>
    <row r="58" spans="2:39" x14ac:dyDescent="0.25">
      <c r="B58" t="s">
        <v>208</v>
      </c>
      <c r="C58" s="24">
        <f>'SP Iniziale'!C53</f>
        <v>100000</v>
      </c>
      <c r="D58" s="24">
        <f>C58+'Variazioni patrimoniali'!D18</f>
        <v>50560</v>
      </c>
      <c r="E58" s="24">
        <f>D58+'Variazioni patrimoniali'!E18</f>
        <v>51120</v>
      </c>
      <c r="F58" s="24">
        <f>E58+'Variazioni patrimoniali'!F18</f>
        <v>51680</v>
      </c>
      <c r="G58" s="24">
        <f>F58+'Variazioni patrimoniali'!G18</f>
        <v>52240</v>
      </c>
      <c r="H58" s="24">
        <f>G58+'Variazioni patrimoniali'!H18</f>
        <v>52800</v>
      </c>
      <c r="I58" s="24">
        <f>H58+'Variazioni patrimoniali'!I18</f>
        <v>53360</v>
      </c>
      <c r="J58" s="24">
        <f>I58+'Variazioni patrimoniali'!J18</f>
        <v>53920</v>
      </c>
      <c r="K58" s="24">
        <f>J58+'Variazioni patrimoniali'!K18</f>
        <v>54480</v>
      </c>
      <c r="L58" s="24">
        <f>K58+'Variazioni patrimoniali'!L18</f>
        <v>55040</v>
      </c>
      <c r="M58" s="24">
        <f>L58+'Variazioni patrimoniali'!M18</f>
        <v>55600</v>
      </c>
      <c r="N58" s="24">
        <f>M58+'Variazioni patrimoniali'!N18</f>
        <v>56160</v>
      </c>
      <c r="O58" s="24">
        <f>N58+'Variazioni patrimoniali'!O18</f>
        <v>56720</v>
      </c>
      <c r="P58" s="24">
        <f>O58+'Variazioni patrimoniali'!P18</f>
        <v>57280</v>
      </c>
      <c r="Q58" s="24">
        <f>P58+'Variazioni patrimoniali'!Q18</f>
        <v>57840</v>
      </c>
      <c r="R58" s="24">
        <f>Q58+'Variazioni patrimoniali'!R18</f>
        <v>58400</v>
      </c>
      <c r="S58" s="24">
        <f>R58+'Variazioni patrimoniali'!S18</f>
        <v>58960</v>
      </c>
      <c r="T58" s="24">
        <f>S58+'Variazioni patrimoniali'!T18</f>
        <v>59520</v>
      </c>
      <c r="U58" s="24">
        <f>T58+'Variazioni patrimoniali'!U18</f>
        <v>60080</v>
      </c>
      <c r="V58" s="24">
        <f>U58+'Variazioni patrimoniali'!V18</f>
        <v>60640</v>
      </c>
      <c r="W58" s="24">
        <f>V58+'Variazioni patrimoniali'!W18</f>
        <v>61200</v>
      </c>
      <c r="X58" s="24">
        <f>W58+'Variazioni patrimoniali'!X18</f>
        <v>61760</v>
      </c>
      <c r="Y58" s="24">
        <f>X58+'Variazioni patrimoniali'!Y18</f>
        <v>62320</v>
      </c>
      <c r="Z58" s="24">
        <f>Y58+'Variazioni patrimoniali'!Z18</f>
        <v>62880</v>
      </c>
      <c r="AA58" s="24">
        <f>Z58+'Variazioni patrimoniali'!AA18</f>
        <v>63440</v>
      </c>
      <c r="AB58" s="24">
        <f>AA58+'Variazioni patrimoniali'!AB18</f>
        <v>64000</v>
      </c>
      <c r="AC58" s="24">
        <f>AB58+'Variazioni patrimoniali'!AC18</f>
        <v>64560</v>
      </c>
      <c r="AD58" s="24">
        <f>AC58+'Variazioni patrimoniali'!AD18</f>
        <v>65120</v>
      </c>
      <c r="AE58" s="24">
        <f>AD58+'Variazioni patrimoniali'!AE18</f>
        <v>65680</v>
      </c>
      <c r="AF58" s="24">
        <f>AE58+'Variazioni patrimoniali'!AF18</f>
        <v>66240</v>
      </c>
      <c r="AG58" s="24">
        <f>AF58+'Variazioni patrimoniali'!AG18</f>
        <v>66800</v>
      </c>
      <c r="AH58" s="24">
        <f>AG58+'Variazioni patrimoniali'!AH18</f>
        <v>67360</v>
      </c>
      <c r="AI58" s="24">
        <f>AH58+'Variazioni patrimoniali'!AI18</f>
        <v>67920</v>
      </c>
      <c r="AJ58" s="24">
        <f>AI58+'Variazioni patrimoniali'!AJ18</f>
        <v>68480</v>
      </c>
      <c r="AK58" s="24">
        <f>AJ58+'Variazioni patrimoniali'!AK18</f>
        <v>69040</v>
      </c>
      <c r="AL58" s="24">
        <f>AK58+'Variazioni patrimoniali'!AL18</f>
        <v>69600</v>
      </c>
      <c r="AM58" s="24">
        <f>AL58+'Variazioni patrimoniali'!AM18</f>
        <v>70160</v>
      </c>
    </row>
    <row r="59" spans="2:39" x14ac:dyDescent="0.25">
      <c r="B59" t="s">
        <v>209</v>
      </c>
      <c r="C59" s="24">
        <f>'SP Iniziale'!C54</f>
        <v>0</v>
      </c>
      <c r="D59" s="24">
        <f>C59+'Variazioni patrimoniali'!D25</f>
        <v>0</v>
      </c>
      <c r="E59" s="24">
        <f>D59+'Variazioni patrimoniali'!E25</f>
        <v>0</v>
      </c>
      <c r="F59" s="24">
        <f>E59+'Variazioni patrimoniali'!F25</f>
        <v>0</v>
      </c>
      <c r="G59" s="24">
        <f>F59+'Variazioni patrimoniali'!G25</f>
        <v>0</v>
      </c>
      <c r="H59" s="24">
        <f>G59+'Variazioni patrimoniali'!H25</f>
        <v>0</v>
      </c>
      <c r="I59" s="24">
        <f>H59+'Variazioni patrimoniali'!I25</f>
        <v>0</v>
      </c>
      <c r="J59" s="24">
        <f>I59+'Variazioni patrimoniali'!J25</f>
        <v>0</v>
      </c>
      <c r="K59" s="24">
        <f>J59+'Variazioni patrimoniali'!K25</f>
        <v>0</v>
      </c>
      <c r="L59" s="24">
        <f>K59+'Variazioni patrimoniali'!L25</f>
        <v>0</v>
      </c>
      <c r="M59" s="24">
        <f>L59+'Variazioni patrimoniali'!M25</f>
        <v>0</v>
      </c>
      <c r="N59" s="24">
        <f>M59+'Variazioni patrimoniali'!N25</f>
        <v>0</v>
      </c>
      <c r="O59" s="24">
        <f>N59+'Variazioni patrimoniali'!O25</f>
        <v>0</v>
      </c>
      <c r="P59" s="24">
        <f>O59+'Variazioni patrimoniali'!P25</f>
        <v>0</v>
      </c>
      <c r="Q59" s="24">
        <f>P59+'Variazioni patrimoniali'!Q25</f>
        <v>0</v>
      </c>
      <c r="R59" s="24">
        <f>Q59+'Variazioni patrimoniali'!R25</f>
        <v>0</v>
      </c>
      <c r="S59" s="24">
        <f>R59+'Variazioni patrimoniali'!S25</f>
        <v>0</v>
      </c>
      <c r="T59" s="24">
        <f>S59+'Variazioni patrimoniali'!T25</f>
        <v>0</v>
      </c>
      <c r="U59" s="24">
        <f>T59+'Variazioni patrimoniali'!U25</f>
        <v>0</v>
      </c>
      <c r="V59" s="24">
        <f>U59+'Variazioni patrimoniali'!V25</f>
        <v>0</v>
      </c>
      <c r="W59" s="24">
        <f>V59+'Variazioni patrimoniali'!W25</f>
        <v>0</v>
      </c>
      <c r="X59" s="24">
        <f>W59+'Variazioni patrimoniali'!X25</f>
        <v>0</v>
      </c>
      <c r="Y59" s="24">
        <f>X59+'Variazioni patrimoniali'!Y25</f>
        <v>0</v>
      </c>
      <c r="Z59" s="24">
        <f>Y59+'Variazioni patrimoniali'!Z25</f>
        <v>0</v>
      </c>
      <c r="AA59" s="24">
        <f>Z59+'Variazioni patrimoniali'!AA25</f>
        <v>0</v>
      </c>
      <c r="AB59" s="24">
        <f>AA59+'Variazioni patrimoniali'!AB25</f>
        <v>0</v>
      </c>
      <c r="AC59" s="24">
        <f>AB59+'Variazioni patrimoniali'!AC25</f>
        <v>0</v>
      </c>
      <c r="AD59" s="24">
        <f>AC59+'Variazioni patrimoniali'!AD25</f>
        <v>0</v>
      </c>
      <c r="AE59" s="24">
        <f>AD59+'Variazioni patrimoniali'!AE25</f>
        <v>0</v>
      </c>
      <c r="AF59" s="24">
        <f>AE59+'Variazioni patrimoniali'!AF25</f>
        <v>0</v>
      </c>
      <c r="AG59" s="24">
        <f>AF59+'Variazioni patrimoniali'!AG25</f>
        <v>0</v>
      </c>
      <c r="AH59" s="24">
        <f>AG59+'Variazioni patrimoniali'!AH25</f>
        <v>0</v>
      </c>
      <c r="AI59" s="24">
        <f>AH59+'Variazioni patrimoniali'!AI25</f>
        <v>0</v>
      </c>
      <c r="AJ59" s="24">
        <f>AI59+'Variazioni patrimoniali'!AJ25</f>
        <v>0</v>
      </c>
      <c r="AK59" s="24">
        <f>AJ59+'Variazioni patrimoniali'!AK25</f>
        <v>0</v>
      </c>
      <c r="AL59" s="24">
        <f>AK59+'Variazioni patrimoniali'!AL25</f>
        <v>0</v>
      </c>
      <c r="AM59" s="24">
        <f>AL59+'Variazioni patrimoniali'!AM25</f>
        <v>0</v>
      </c>
    </row>
    <row r="60" spans="2:39" x14ac:dyDescent="0.25">
      <c r="B60" t="s">
        <v>210</v>
      </c>
      <c r="C60" s="24">
        <f>'SP Iniziale'!C55</f>
        <v>5000</v>
      </c>
      <c r="D60" s="24">
        <f>C60</f>
        <v>5000</v>
      </c>
      <c r="E60" s="24">
        <f t="shared" ref="E60:AM60" si="43">D60</f>
        <v>5000</v>
      </c>
      <c r="F60" s="24">
        <f t="shared" si="43"/>
        <v>5000</v>
      </c>
      <c r="G60" s="24">
        <f t="shared" si="43"/>
        <v>5000</v>
      </c>
      <c r="H60" s="24">
        <f t="shared" si="43"/>
        <v>5000</v>
      </c>
      <c r="I60" s="24">
        <f t="shared" si="43"/>
        <v>5000</v>
      </c>
      <c r="J60" s="24">
        <f t="shared" si="43"/>
        <v>5000</v>
      </c>
      <c r="K60" s="24">
        <f t="shared" si="43"/>
        <v>5000</v>
      </c>
      <c r="L60" s="24">
        <f t="shared" si="43"/>
        <v>5000</v>
      </c>
      <c r="M60" s="24">
        <f t="shared" si="43"/>
        <v>5000</v>
      </c>
      <c r="N60" s="24">
        <f t="shared" si="43"/>
        <v>5000</v>
      </c>
      <c r="O60" s="24">
        <f t="shared" si="43"/>
        <v>5000</v>
      </c>
      <c r="P60" s="24">
        <f t="shared" si="43"/>
        <v>5000</v>
      </c>
      <c r="Q60" s="24">
        <f t="shared" si="43"/>
        <v>5000</v>
      </c>
      <c r="R60" s="24">
        <f t="shared" si="43"/>
        <v>5000</v>
      </c>
      <c r="S60" s="24">
        <f t="shared" si="43"/>
        <v>5000</v>
      </c>
      <c r="T60" s="24">
        <f t="shared" si="43"/>
        <v>5000</v>
      </c>
      <c r="U60" s="24">
        <f t="shared" si="43"/>
        <v>5000</v>
      </c>
      <c r="V60" s="24">
        <f t="shared" si="43"/>
        <v>5000</v>
      </c>
      <c r="W60" s="24">
        <f t="shared" si="43"/>
        <v>5000</v>
      </c>
      <c r="X60" s="24">
        <f t="shared" si="43"/>
        <v>5000</v>
      </c>
      <c r="Y60" s="24">
        <f t="shared" si="43"/>
        <v>5000</v>
      </c>
      <c r="Z60" s="24">
        <f t="shared" si="43"/>
        <v>5000</v>
      </c>
      <c r="AA60" s="24">
        <f t="shared" si="43"/>
        <v>5000</v>
      </c>
      <c r="AB60" s="24">
        <f t="shared" si="43"/>
        <v>5000</v>
      </c>
      <c r="AC60" s="24">
        <f t="shared" si="43"/>
        <v>5000</v>
      </c>
      <c r="AD60" s="24">
        <f t="shared" si="43"/>
        <v>5000</v>
      </c>
      <c r="AE60" s="24">
        <f t="shared" si="43"/>
        <v>5000</v>
      </c>
      <c r="AF60" s="24">
        <f t="shared" si="43"/>
        <v>5000</v>
      </c>
      <c r="AG60" s="24">
        <f t="shared" si="43"/>
        <v>5000</v>
      </c>
      <c r="AH60" s="24">
        <f t="shared" si="43"/>
        <v>5000</v>
      </c>
      <c r="AI60" s="24">
        <f t="shared" si="43"/>
        <v>5000</v>
      </c>
      <c r="AJ60" s="24">
        <f t="shared" si="43"/>
        <v>5000</v>
      </c>
      <c r="AK60" s="24">
        <f t="shared" si="43"/>
        <v>5000</v>
      </c>
      <c r="AL60" s="24">
        <f t="shared" si="43"/>
        <v>5000</v>
      </c>
      <c r="AM60" s="24">
        <f t="shared" si="43"/>
        <v>5000</v>
      </c>
    </row>
    <row r="61" spans="2:39" x14ac:dyDescent="0.25">
      <c r="B61" s="2" t="s">
        <v>19</v>
      </c>
      <c r="C61" s="5">
        <f>C44+C46+C55</f>
        <v>945000</v>
      </c>
      <c r="D61" s="5">
        <f t="shared" ref="D61:AM61" si="44">D44+D46+D55</f>
        <v>1030013.2</v>
      </c>
      <c r="E61" s="5">
        <f t="shared" si="44"/>
        <v>905057.57425146806</v>
      </c>
      <c r="F61" s="5">
        <f t="shared" si="44"/>
        <v>839596.53413494769</v>
      </c>
      <c r="G61" s="5">
        <f t="shared" si="44"/>
        <v>819420.20231761271</v>
      </c>
      <c r="H61" s="5">
        <f t="shared" si="44"/>
        <v>775435.08338499162</v>
      </c>
      <c r="I61" s="5">
        <f t="shared" si="44"/>
        <v>729181.08588985074</v>
      </c>
      <c r="J61" s="5">
        <f t="shared" si="44"/>
        <v>705807.50359436451</v>
      </c>
      <c r="K61" s="5">
        <f t="shared" si="44"/>
        <v>700951.79648646549</v>
      </c>
      <c r="L61" s="5">
        <f t="shared" si="44"/>
        <v>696087.26855754969</v>
      </c>
      <c r="M61" s="5">
        <f t="shared" si="44"/>
        <v>691213.78350533382</v>
      </c>
      <c r="N61" s="5">
        <f t="shared" si="44"/>
        <v>686331.2047531039</v>
      </c>
      <c r="O61" s="5">
        <f t="shared" ca="1" si="44"/>
        <v>685943.58611567086</v>
      </c>
      <c r="P61" s="5">
        <f t="shared" ca="1" si="44"/>
        <v>681042.40912075411</v>
      </c>
      <c r="Q61" s="5">
        <f t="shared" ca="1" si="44"/>
        <v>679026.55201948795</v>
      </c>
      <c r="R61" s="5">
        <f t="shared" ca="1" si="44"/>
        <v>677040.79450362234</v>
      </c>
      <c r="S61" s="5">
        <f t="shared" ca="1" si="44"/>
        <v>675032.91048646602</v>
      </c>
      <c r="T61" s="5">
        <f t="shared" ca="1" si="44"/>
        <v>673002.55645609577</v>
      </c>
      <c r="U61" s="5">
        <f t="shared" ca="1" si="44"/>
        <v>672751.32239463832</v>
      </c>
      <c r="V61" s="5">
        <f t="shared" ca="1" si="44"/>
        <v>670631.21648433874</v>
      </c>
      <c r="W61" s="5">
        <f t="shared" ca="1" si="44"/>
        <v>668488.56578913308</v>
      </c>
      <c r="X61" s="5">
        <f t="shared" ca="1" si="44"/>
        <v>666323.28169515298</v>
      </c>
      <c r="Y61" s="5">
        <f t="shared" ca="1" si="44"/>
        <v>664135.27506918053</v>
      </c>
      <c r="Z61" s="5">
        <f t="shared" ca="1" si="44"/>
        <v>664626.97065783502</v>
      </c>
      <c r="AA61" s="5">
        <f t="shared" ca="1" si="44"/>
        <v>662381.98900333699</v>
      </c>
      <c r="AB61" s="5">
        <f t="shared" ca="1" si="44"/>
        <v>660114.0611980781</v>
      </c>
      <c r="AC61" s="5">
        <f t="shared" ca="1" si="44"/>
        <v>657822.71518921643</v>
      </c>
      <c r="AD61" s="5">
        <f t="shared" ca="1" si="44"/>
        <v>655483.29462948488</v>
      </c>
      <c r="AE61" s="5">
        <f t="shared" ca="1" si="44"/>
        <v>653120.37694335589</v>
      </c>
      <c r="AF61" s="5">
        <f t="shared" ca="1" si="44"/>
        <v>650733.87025416992</v>
      </c>
      <c r="AG61" s="5">
        <f t="shared" ca="1" si="44"/>
        <v>650119.17670554901</v>
      </c>
      <c r="AH61" s="5">
        <f t="shared" ca="1" si="44"/>
        <v>647658.7929714442</v>
      </c>
      <c r="AI61" s="5">
        <f t="shared" ca="1" si="44"/>
        <v>645174.65143812739</v>
      </c>
      <c r="AJ61" s="5">
        <f t="shared" ca="1" si="44"/>
        <v>642666.6575929278</v>
      </c>
      <c r="AK61" s="5">
        <f t="shared" ca="1" si="44"/>
        <v>640134.71637508948</v>
      </c>
      <c r="AL61" s="5">
        <f t="shared" ca="1" si="44"/>
        <v>640271.97401531949</v>
      </c>
      <c r="AM61" s="5">
        <f t="shared" ca="1" si="44"/>
        <v>637710.43860938039</v>
      </c>
    </row>
    <row r="62" spans="2:39" x14ac:dyDescent="0.25">
      <c r="B62" s="2" t="s">
        <v>219</v>
      </c>
      <c r="C62" s="5">
        <f>C63+C64+C65+C69+C70</f>
        <v>125000</v>
      </c>
      <c r="D62" s="5">
        <f t="shared" ref="D62:AM62" ca="1" si="45">D63+D64+D65+D69+D70</f>
        <v>425971.66666666669</v>
      </c>
      <c r="E62" s="5">
        <f t="shared" ca="1" si="45"/>
        <v>426412.15908186522</v>
      </c>
      <c r="F62" s="5">
        <f t="shared" ca="1" si="45"/>
        <v>426871.22956301639</v>
      </c>
      <c r="G62" s="5">
        <f t="shared" ca="1" si="45"/>
        <v>427340.75390964205</v>
      </c>
      <c r="H62" s="5">
        <f t="shared" ca="1" si="45"/>
        <v>427803.57924799161</v>
      </c>
      <c r="I62" s="5">
        <f t="shared" ca="1" si="45"/>
        <v>428220.10454842605</v>
      </c>
      <c r="J62" s="5">
        <f t="shared" ca="1" si="45"/>
        <v>428586.56307230232</v>
      </c>
      <c r="K62" s="5">
        <f t="shared" ca="1" si="45"/>
        <v>429027.13684686786</v>
      </c>
      <c r="L62" s="5">
        <f t="shared" ca="1" si="45"/>
        <v>429476.53144245042</v>
      </c>
      <c r="M62" s="5">
        <f t="shared" ca="1" si="45"/>
        <v>429934.88316133292</v>
      </c>
      <c r="N62" s="5">
        <f t="shared" ca="1" si="45"/>
        <v>430402.32858022948</v>
      </c>
      <c r="O62" s="5">
        <f t="shared" ca="1" si="45"/>
        <v>426374.81388432934</v>
      </c>
      <c r="P62" s="5">
        <f t="shared" ca="1" si="45"/>
        <v>426860.85754591273</v>
      </c>
      <c r="Q62" s="5">
        <f t="shared" ca="1" si="45"/>
        <v>427356.78131384565</v>
      </c>
      <c r="R62" s="5">
        <f t="shared" ca="1" si="45"/>
        <v>427884.20549637801</v>
      </c>
      <c r="S62" s="5">
        <f t="shared" ca="1" si="45"/>
        <v>428433.7561802009</v>
      </c>
      <c r="T62" s="5">
        <f t="shared" ca="1" si="45"/>
        <v>429005.77687723783</v>
      </c>
      <c r="U62" s="5">
        <f t="shared" ca="1" si="45"/>
        <v>429600.3538729272</v>
      </c>
      <c r="V62" s="5">
        <f t="shared" ca="1" si="45"/>
        <v>430262.12644989346</v>
      </c>
      <c r="W62" s="5">
        <f t="shared" ca="1" si="45"/>
        <v>430946.4438117657</v>
      </c>
      <c r="X62" s="5">
        <f t="shared" ca="1" si="45"/>
        <v>431653.39457241248</v>
      </c>
      <c r="Y62" s="5">
        <f t="shared" ca="1" si="45"/>
        <v>432383.06786505168</v>
      </c>
      <c r="Z62" s="5">
        <f t="shared" ca="1" si="45"/>
        <v>433135.55334441154</v>
      </c>
      <c r="AA62" s="5">
        <f t="shared" ca="1" si="45"/>
        <v>429433.46526249452</v>
      </c>
      <c r="AB62" s="5">
        <f t="shared" ca="1" si="45"/>
        <v>430243.05973442004</v>
      </c>
      <c r="AC62" s="5">
        <f t="shared" ca="1" si="45"/>
        <v>431076.07240994839</v>
      </c>
      <c r="AD62" s="5">
        <f t="shared" ca="1" si="45"/>
        <v>431957.15963634651</v>
      </c>
      <c r="AE62" s="5">
        <f t="shared" ca="1" si="45"/>
        <v>432861.74398914224</v>
      </c>
      <c r="AF62" s="5">
        <f t="shared" ca="1" si="45"/>
        <v>433789.91734499502</v>
      </c>
      <c r="AG62" s="5">
        <f t="shared" ca="1" si="45"/>
        <v>434741.77212151513</v>
      </c>
      <c r="AH62" s="5">
        <f t="shared" ca="1" si="45"/>
        <v>435743.82252228662</v>
      </c>
      <c r="AI62" s="5">
        <f t="shared" ca="1" si="45"/>
        <v>436769.63072227023</v>
      </c>
      <c r="AJ62" s="5">
        <f t="shared" ca="1" si="45"/>
        <v>437819.2912341365</v>
      </c>
      <c r="AK62" s="5">
        <f t="shared" ca="1" si="45"/>
        <v>438892.89911864139</v>
      </c>
      <c r="AL62" s="5">
        <f t="shared" ca="1" si="45"/>
        <v>439990.54998692725</v>
      </c>
      <c r="AM62" s="5">
        <f t="shared" ca="1" si="45"/>
        <v>436589.56139062007</v>
      </c>
    </row>
    <row r="63" spans="2:39" x14ac:dyDescent="0.25">
      <c r="B63" t="s">
        <v>211</v>
      </c>
      <c r="C63" s="24">
        <f>'SP Iniziale'!C58</f>
        <v>100000</v>
      </c>
      <c r="D63" s="24">
        <f>C63+'Variazioni patrimoniali'!D27</f>
        <v>400000</v>
      </c>
      <c r="E63" s="24">
        <f>D63+'Variazioni patrimoniali'!E27</f>
        <v>400000</v>
      </c>
      <c r="F63" s="24">
        <f>E63+'Variazioni patrimoniali'!F27</f>
        <v>400000</v>
      </c>
      <c r="G63" s="24">
        <f>F63+'Variazioni patrimoniali'!G27</f>
        <v>400000</v>
      </c>
      <c r="H63" s="24">
        <f>G63+'Variazioni patrimoniali'!H27</f>
        <v>400000</v>
      </c>
      <c r="I63" s="24">
        <f>H63+'Variazioni patrimoniali'!I27</f>
        <v>400000</v>
      </c>
      <c r="J63" s="24">
        <f>I63+'Variazioni patrimoniali'!J27</f>
        <v>400000</v>
      </c>
      <c r="K63" s="24">
        <f>J63+'Variazioni patrimoniali'!K27</f>
        <v>400000</v>
      </c>
      <c r="L63" s="24">
        <f>K63+'Variazioni patrimoniali'!L27</f>
        <v>400000</v>
      </c>
      <c r="M63" s="24">
        <f>L63+'Variazioni patrimoniali'!M27</f>
        <v>400000</v>
      </c>
      <c r="N63" s="24">
        <f>M63+'Variazioni patrimoniali'!N27</f>
        <v>400000</v>
      </c>
      <c r="O63" s="24">
        <f>N63+'Variazioni patrimoniali'!O27</f>
        <v>400000</v>
      </c>
      <c r="P63" s="24">
        <f>O63+'Variazioni patrimoniali'!P27</f>
        <v>400000</v>
      </c>
      <c r="Q63" s="24">
        <f>P63+'Variazioni patrimoniali'!Q27</f>
        <v>400000</v>
      </c>
      <c r="R63" s="24">
        <f>Q63+'Variazioni patrimoniali'!R27</f>
        <v>400000</v>
      </c>
      <c r="S63" s="24">
        <f>R63+'Variazioni patrimoniali'!S27</f>
        <v>400000</v>
      </c>
      <c r="T63" s="24">
        <f>S63+'Variazioni patrimoniali'!T27</f>
        <v>400000</v>
      </c>
      <c r="U63" s="24">
        <f>T63+'Variazioni patrimoniali'!U27</f>
        <v>400000</v>
      </c>
      <c r="V63" s="24">
        <f>U63+'Variazioni patrimoniali'!V27</f>
        <v>400000</v>
      </c>
      <c r="W63" s="24">
        <f>V63+'Variazioni patrimoniali'!W27</f>
        <v>400000</v>
      </c>
      <c r="X63" s="24">
        <f>W63+'Variazioni patrimoniali'!X27</f>
        <v>400000</v>
      </c>
      <c r="Y63" s="24">
        <f>X63+'Variazioni patrimoniali'!Y27</f>
        <v>400000</v>
      </c>
      <c r="Z63" s="24">
        <f>Y63+'Variazioni patrimoniali'!Z27</f>
        <v>400000</v>
      </c>
      <c r="AA63" s="24">
        <f>Z63+'Variazioni patrimoniali'!AA27</f>
        <v>400000</v>
      </c>
      <c r="AB63" s="24">
        <f>AA63+'Variazioni patrimoniali'!AB27</f>
        <v>400000</v>
      </c>
      <c r="AC63" s="24">
        <f>AB63+'Variazioni patrimoniali'!AC27</f>
        <v>400000</v>
      </c>
      <c r="AD63" s="24">
        <f>AC63+'Variazioni patrimoniali'!AD27</f>
        <v>400000</v>
      </c>
      <c r="AE63" s="24">
        <f>AD63+'Variazioni patrimoniali'!AE27</f>
        <v>400000</v>
      </c>
      <c r="AF63" s="24">
        <f>AE63+'Variazioni patrimoniali'!AF27</f>
        <v>400000</v>
      </c>
      <c r="AG63" s="24">
        <f>AF63+'Variazioni patrimoniali'!AG27</f>
        <v>400000</v>
      </c>
      <c r="AH63" s="24">
        <f>AG63+'Variazioni patrimoniali'!AH27</f>
        <v>400000</v>
      </c>
      <c r="AI63" s="24">
        <f>AH63+'Variazioni patrimoniali'!AI27</f>
        <v>400000</v>
      </c>
      <c r="AJ63" s="24">
        <f>AI63+'Variazioni patrimoniali'!AJ27</f>
        <v>400000</v>
      </c>
      <c r="AK63" s="24">
        <f>AJ63+'Variazioni patrimoniali'!AK27</f>
        <v>400000</v>
      </c>
      <c r="AL63" s="24">
        <f>AK63+'Variazioni patrimoniali'!AL27</f>
        <v>400000</v>
      </c>
      <c r="AM63" s="24">
        <f>AL63+'Variazioni patrimoniali'!AM27</f>
        <v>400000</v>
      </c>
    </row>
    <row r="64" spans="2:39" s="2" customFormat="1" x14ac:dyDescent="0.25">
      <c r="B64" s="9" t="s">
        <v>212</v>
      </c>
      <c r="C64" s="24">
        <f>'SP Iniziale'!C59</f>
        <v>5000</v>
      </c>
      <c r="D64" s="24">
        <f>C64</f>
        <v>5000</v>
      </c>
      <c r="E64" s="24">
        <f t="shared" ref="E64:AM64" si="46">D64</f>
        <v>5000</v>
      </c>
      <c r="F64" s="24">
        <f t="shared" si="46"/>
        <v>5000</v>
      </c>
      <c r="G64" s="24">
        <f t="shared" si="46"/>
        <v>5000</v>
      </c>
      <c r="H64" s="24">
        <f t="shared" si="46"/>
        <v>5000</v>
      </c>
      <c r="I64" s="24">
        <f t="shared" si="46"/>
        <v>5000</v>
      </c>
      <c r="J64" s="24">
        <f t="shared" si="46"/>
        <v>5000</v>
      </c>
      <c r="K64" s="24">
        <f t="shared" si="46"/>
        <v>5000</v>
      </c>
      <c r="L64" s="24">
        <f t="shared" si="46"/>
        <v>5000</v>
      </c>
      <c r="M64" s="24">
        <f t="shared" si="46"/>
        <v>5000</v>
      </c>
      <c r="N64" s="24">
        <f t="shared" si="46"/>
        <v>5000</v>
      </c>
      <c r="O64" s="24">
        <f t="shared" si="46"/>
        <v>5000</v>
      </c>
      <c r="P64" s="24">
        <f t="shared" si="46"/>
        <v>5000</v>
      </c>
      <c r="Q64" s="24">
        <f t="shared" si="46"/>
        <v>5000</v>
      </c>
      <c r="R64" s="24">
        <f t="shared" si="46"/>
        <v>5000</v>
      </c>
      <c r="S64" s="24">
        <f t="shared" si="46"/>
        <v>5000</v>
      </c>
      <c r="T64" s="24">
        <f t="shared" si="46"/>
        <v>5000</v>
      </c>
      <c r="U64" s="24">
        <f t="shared" si="46"/>
        <v>5000</v>
      </c>
      <c r="V64" s="24">
        <f t="shared" si="46"/>
        <v>5000</v>
      </c>
      <c r="W64" s="24">
        <f t="shared" si="46"/>
        <v>5000</v>
      </c>
      <c r="X64" s="24">
        <f t="shared" si="46"/>
        <v>5000</v>
      </c>
      <c r="Y64" s="24">
        <f t="shared" si="46"/>
        <v>5000</v>
      </c>
      <c r="Z64" s="24">
        <f t="shared" si="46"/>
        <v>5000</v>
      </c>
      <c r="AA64" s="24">
        <f t="shared" si="46"/>
        <v>5000</v>
      </c>
      <c r="AB64" s="24">
        <f t="shared" si="46"/>
        <v>5000</v>
      </c>
      <c r="AC64" s="24">
        <f t="shared" si="46"/>
        <v>5000</v>
      </c>
      <c r="AD64" s="24">
        <f t="shared" si="46"/>
        <v>5000</v>
      </c>
      <c r="AE64" s="24">
        <f t="shared" si="46"/>
        <v>5000</v>
      </c>
      <c r="AF64" s="24">
        <f t="shared" si="46"/>
        <v>5000</v>
      </c>
      <c r="AG64" s="24">
        <f t="shared" si="46"/>
        <v>5000</v>
      </c>
      <c r="AH64" s="24">
        <f t="shared" si="46"/>
        <v>5000</v>
      </c>
      <c r="AI64" s="24">
        <f t="shared" si="46"/>
        <v>5000</v>
      </c>
      <c r="AJ64" s="24">
        <f t="shared" si="46"/>
        <v>5000</v>
      </c>
      <c r="AK64" s="24">
        <f t="shared" si="46"/>
        <v>5000</v>
      </c>
      <c r="AL64" s="24">
        <f t="shared" si="46"/>
        <v>5000</v>
      </c>
      <c r="AM64" s="24">
        <f t="shared" si="46"/>
        <v>5000</v>
      </c>
    </row>
    <row r="65" spans="2:39" s="2" customFormat="1" x14ac:dyDescent="0.25">
      <c r="B65" s="9" t="s">
        <v>213</v>
      </c>
      <c r="C65" s="5">
        <f>SUM(C66:C68)</f>
        <v>5000</v>
      </c>
      <c r="D65" s="5">
        <f t="shared" ref="D65:AM65" si="47">SUM(D66:D68)</f>
        <v>5000</v>
      </c>
      <c r="E65" s="5">
        <f t="shared" si="47"/>
        <v>5000</v>
      </c>
      <c r="F65" s="5">
        <f t="shared" si="47"/>
        <v>5000</v>
      </c>
      <c r="G65" s="5">
        <f t="shared" si="47"/>
        <v>5000</v>
      </c>
      <c r="H65" s="5">
        <f t="shared" si="47"/>
        <v>5000</v>
      </c>
      <c r="I65" s="5">
        <f t="shared" si="47"/>
        <v>5000</v>
      </c>
      <c r="J65" s="5">
        <f t="shared" si="47"/>
        <v>5000</v>
      </c>
      <c r="K65" s="5">
        <f t="shared" si="47"/>
        <v>5000</v>
      </c>
      <c r="L65" s="5">
        <f t="shared" si="47"/>
        <v>5000</v>
      </c>
      <c r="M65" s="5">
        <f t="shared" si="47"/>
        <v>5000</v>
      </c>
      <c r="N65" s="5">
        <f t="shared" si="47"/>
        <v>5000</v>
      </c>
      <c r="O65" s="5">
        <f t="shared" si="47"/>
        <v>5000</v>
      </c>
      <c r="P65" s="5">
        <f t="shared" si="47"/>
        <v>5000</v>
      </c>
      <c r="Q65" s="5">
        <f t="shared" si="47"/>
        <v>5000</v>
      </c>
      <c r="R65" s="5">
        <f t="shared" si="47"/>
        <v>5000</v>
      </c>
      <c r="S65" s="5">
        <f t="shared" si="47"/>
        <v>5000</v>
      </c>
      <c r="T65" s="5">
        <f t="shared" si="47"/>
        <v>5000</v>
      </c>
      <c r="U65" s="5">
        <f t="shared" si="47"/>
        <v>5000</v>
      </c>
      <c r="V65" s="5">
        <f t="shared" si="47"/>
        <v>5000</v>
      </c>
      <c r="W65" s="5">
        <f t="shared" si="47"/>
        <v>5000</v>
      </c>
      <c r="X65" s="5">
        <f t="shared" si="47"/>
        <v>5000</v>
      </c>
      <c r="Y65" s="5">
        <f t="shared" si="47"/>
        <v>5000</v>
      </c>
      <c r="Z65" s="5">
        <f t="shared" si="47"/>
        <v>5000</v>
      </c>
      <c r="AA65" s="5">
        <f t="shared" si="47"/>
        <v>5000</v>
      </c>
      <c r="AB65" s="5">
        <f t="shared" si="47"/>
        <v>5000</v>
      </c>
      <c r="AC65" s="5">
        <f t="shared" si="47"/>
        <v>5000</v>
      </c>
      <c r="AD65" s="5">
        <f t="shared" si="47"/>
        <v>5000</v>
      </c>
      <c r="AE65" s="5">
        <f t="shared" si="47"/>
        <v>5000</v>
      </c>
      <c r="AF65" s="5">
        <f t="shared" si="47"/>
        <v>5000</v>
      </c>
      <c r="AG65" s="5">
        <f t="shared" si="47"/>
        <v>5000</v>
      </c>
      <c r="AH65" s="5">
        <f t="shared" si="47"/>
        <v>5000</v>
      </c>
      <c r="AI65" s="5">
        <f t="shared" si="47"/>
        <v>5000</v>
      </c>
      <c r="AJ65" s="5">
        <f t="shared" si="47"/>
        <v>5000</v>
      </c>
      <c r="AK65" s="5">
        <f t="shared" si="47"/>
        <v>5000</v>
      </c>
      <c r="AL65" s="5">
        <f t="shared" si="47"/>
        <v>5000</v>
      </c>
      <c r="AM65" s="5">
        <f t="shared" si="47"/>
        <v>5000</v>
      </c>
    </row>
    <row r="66" spans="2:39" s="2" customFormat="1" x14ac:dyDescent="0.25">
      <c r="B66" s="9" t="s">
        <v>214</v>
      </c>
      <c r="C66" s="24">
        <f>'SP Iniziale'!C61</f>
        <v>0</v>
      </c>
      <c r="D66" s="24">
        <f>C66</f>
        <v>0</v>
      </c>
      <c r="E66" s="24">
        <f t="shared" ref="E66:AM68" si="48">D66</f>
        <v>0</v>
      </c>
      <c r="F66" s="24">
        <f t="shared" si="48"/>
        <v>0</v>
      </c>
      <c r="G66" s="24">
        <f t="shared" si="48"/>
        <v>0</v>
      </c>
      <c r="H66" s="24">
        <f t="shared" si="48"/>
        <v>0</v>
      </c>
      <c r="I66" s="24">
        <f t="shared" si="48"/>
        <v>0</v>
      </c>
      <c r="J66" s="24">
        <f t="shared" si="48"/>
        <v>0</v>
      </c>
      <c r="K66" s="24">
        <f t="shared" si="48"/>
        <v>0</v>
      </c>
      <c r="L66" s="24">
        <f t="shared" si="48"/>
        <v>0</v>
      </c>
      <c r="M66" s="24">
        <f t="shared" si="48"/>
        <v>0</v>
      </c>
      <c r="N66" s="24">
        <f t="shared" si="48"/>
        <v>0</v>
      </c>
      <c r="O66" s="24">
        <f t="shared" si="48"/>
        <v>0</v>
      </c>
      <c r="P66" s="24">
        <f t="shared" si="48"/>
        <v>0</v>
      </c>
      <c r="Q66" s="24">
        <f t="shared" si="48"/>
        <v>0</v>
      </c>
      <c r="R66" s="24">
        <f t="shared" si="48"/>
        <v>0</v>
      </c>
      <c r="S66" s="24">
        <f t="shared" si="48"/>
        <v>0</v>
      </c>
      <c r="T66" s="24">
        <f t="shared" si="48"/>
        <v>0</v>
      </c>
      <c r="U66" s="24">
        <f t="shared" si="48"/>
        <v>0</v>
      </c>
      <c r="V66" s="24">
        <f t="shared" si="48"/>
        <v>0</v>
      </c>
      <c r="W66" s="24">
        <f t="shared" si="48"/>
        <v>0</v>
      </c>
      <c r="X66" s="24">
        <f t="shared" si="48"/>
        <v>0</v>
      </c>
      <c r="Y66" s="24">
        <f t="shared" si="48"/>
        <v>0</v>
      </c>
      <c r="Z66" s="24">
        <f t="shared" si="48"/>
        <v>0</v>
      </c>
      <c r="AA66" s="24">
        <f t="shared" si="48"/>
        <v>0</v>
      </c>
      <c r="AB66" s="24">
        <f t="shared" si="48"/>
        <v>0</v>
      </c>
      <c r="AC66" s="24">
        <f t="shared" si="48"/>
        <v>0</v>
      </c>
      <c r="AD66" s="24">
        <f t="shared" si="48"/>
        <v>0</v>
      </c>
      <c r="AE66" s="24">
        <f t="shared" si="48"/>
        <v>0</v>
      </c>
      <c r="AF66" s="24">
        <f t="shared" si="48"/>
        <v>0</v>
      </c>
      <c r="AG66" s="24">
        <f t="shared" si="48"/>
        <v>0</v>
      </c>
      <c r="AH66" s="24">
        <f t="shared" si="48"/>
        <v>0</v>
      </c>
      <c r="AI66" s="24">
        <f t="shared" si="48"/>
        <v>0</v>
      </c>
      <c r="AJ66" s="24">
        <f t="shared" si="48"/>
        <v>0</v>
      </c>
      <c r="AK66" s="24">
        <f t="shared" si="48"/>
        <v>0</v>
      </c>
      <c r="AL66" s="24">
        <f t="shared" si="48"/>
        <v>0</v>
      </c>
      <c r="AM66" s="24">
        <f t="shared" si="48"/>
        <v>0</v>
      </c>
    </row>
    <row r="67" spans="2:39" x14ac:dyDescent="0.25">
      <c r="B67" t="s">
        <v>215</v>
      </c>
      <c r="C67" s="24">
        <f>'SP Iniziale'!C62</f>
        <v>5000</v>
      </c>
      <c r="D67" s="24">
        <f t="shared" ref="D67:S68" si="49">C67</f>
        <v>5000</v>
      </c>
      <c r="E67" s="24">
        <f t="shared" si="49"/>
        <v>5000</v>
      </c>
      <c r="F67" s="24">
        <f t="shared" si="49"/>
        <v>5000</v>
      </c>
      <c r="G67" s="24">
        <f t="shared" si="49"/>
        <v>5000</v>
      </c>
      <c r="H67" s="24">
        <f t="shared" si="49"/>
        <v>5000</v>
      </c>
      <c r="I67" s="24">
        <f t="shared" si="49"/>
        <v>5000</v>
      </c>
      <c r="J67" s="24">
        <f t="shared" si="49"/>
        <v>5000</v>
      </c>
      <c r="K67" s="24">
        <f t="shared" si="49"/>
        <v>5000</v>
      </c>
      <c r="L67" s="24">
        <f t="shared" si="49"/>
        <v>5000</v>
      </c>
      <c r="M67" s="24">
        <f t="shared" si="49"/>
        <v>5000</v>
      </c>
      <c r="N67" s="24">
        <f t="shared" si="49"/>
        <v>5000</v>
      </c>
      <c r="O67" s="24">
        <f t="shared" si="49"/>
        <v>5000</v>
      </c>
      <c r="P67" s="24">
        <f t="shared" si="49"/>
        <v>5000</v>
      </c>
      <c r="Q67" s="24">
        <f t="shared" si="49"/>
        <v>5000</v>
      </c>
      <c r="R67" s="24">
        <f t="shared" si="49"/>
        <v>5000</v>
      </c>
      <c r="S67" s="24">
        <f t="shared" si="49"/>
        <v>5000</v>
      </c>
      <c r="T67" s="24">
        <f t="shared" si="48"/>
        <v>5000</v>
      </c>
      <c r="U67" s="24">
        <f t="shared" si="48"/>
        <v>5000</v>
      </c>
      <c r="V67" s="24">
        <f t="shared" si="48"/>
        <v>5000</v>
      </c>
      <c r="W67" s="24">
        <f t="shared" si="48"/>
        <v>5000</v>
      </c>
      <c r="X67" s="24">
        <f t="shared" si="48"/>
        <v>5000</v>
      </c>
      <c r="Y67" s="24">
        <f t="shared" si="48"/>
        <v>5000</v>
      </c>
      <c r="Z67" s="24">
        <f t="shared" si="48"/>
        <v>5000</v>
      </c>
      <c r="AA67" s="24">
        <f t="shared" si="48"/>
        <v>5000</v>
      </c>
      <c r="AB67" s="24">
        <f t="shared" si="48"/>
        <v>5000</v>
      </c>
      <c r="AC67" s="24">
        <f t="shared" si="48"/>
        <v>5000</v>
      </c>
      <c r="AD67" s="24">
        <f t="shared" si="48"/>
        <v>5000</v>
      </c>
      <c r="AE67" s="24">
        <f t="shared" si="48"/>
        <v>5000</v>
      </c>
      <c r="AF67" s="24">
        <f t="shared" si="48"/>
        <v>5000</v>
      </c>
      <c r="AG67" s="24">
        <f t="shared" si="48"/>
        <v>5000</v>
      </c>
      <c r="AH67" s="24">
        <f t="shared" si="48"/>
        <v>5000</v>
      </c>
      <c r="AI67" s="24">
        <f t="shared" si="48"/>
        <v>5000</v>
      </c>
      <c r="AJ67" s="24">
        <f t="shared" si="48"/>
        <v>5000</v>
      </c>
      <c r="AK67" s="24">
        <f t="shared" si="48"/>
        <v>5000</v>
      </c>
      <c r="AL67" s="24">
        <f t="shared" si="48"/>
        <v>5000</v>
      </c>
      <c r="AM67" s="24">
        <f t="shared" si="48"/>
        <v>5000</v>
      </c>
    </row>
    <row r="68" spans="2:39" x14ac:dyDescent="0.25">
      <c r="B68" t="s">
        <v>216</v>
      </c>
      <c r="C68" s="24">
        <f>'SP Iniziale'!C63</f>
        <v>0</v>
      </c>
      <c r="D68" s="24">
        <f t="shared" si="49"/>
        <v>0</v>
      </c>
      <c r="E68" s="24">
        <f t="shared" si="48"/>
        <v>0</v>
      </c>
      <c r="F68" s="24">
        <f t="shared" si="48"/>
        <v>0</v>
      </c>
      <c r="G68" s="24">
        <f t="shared" si="48"/>
        <v>0</v>
      </c>
      <c r="H68" s="24">
        <f t="shared" si="48"/>
        <v>0</v>
      </c>
      <c r="I68" s="24">
        <f t="shared" si="48"/>
        <v>0</v>
      </c>
      <c r="J68" s="24">
        <f t="shared" si="48"/>
        <v>0</v>
      </c>
      <c r="K68" s="24">
        <f t="shared" si="48"/>
        <v>0</v>
      </c>
      <c r="L68" s="24">
        <f t="shared" si="48"/>
        <v>0</v>
      </c>
      <c r="M68" s="24">
        <f t="shared" si="48"/>
        <v>0</v>
      </c>
      <c r="N68" s="24">
        <f t="shared" si="48"/>
        <v>0</v>
      </c>
      <c r="O68" s="24">
        <f t="shared" si="48"/>
        <v>0</v>
      </c>
      <c r="P68" s="24">
        <f t="shared" si="48"/>
        <v>0</v>
      </c>
      <c r="Q68" s="24">
        <f t="shared" si="48"/>
        <v>0</v>
      </c>
      <c r="R68" s="24">
        <f t="shared" si="48"/>
        <v>0</v>
      </c>
      <c r="S68" s="24">
        <f t="shared" si="48"/>
        <v>0</v>
      </c>
      <c r="T68" s="24">
        <f t="shared" si="48"/>
        <v>0</v>
      </c>
      <c r="U68" s="24">
        <f t="shared" si="48"/>
        <v>0</v>
      </c>
      <c r="V68" s="24">
        <f t="shared" si="48"/>
        <v>0</v>
      </c>
      <c r="W68" s="24">
        <f t="shared" si="48"/>
        <v>0</v>
      </c>
      <c r="X68" s="24">
        <f t="shared" si="48"/>
        <v>0</v>
      </c>
      <c r="Y68" s="24">
        <f t="shared" si="48"/>
        <v>0</v>
      </c>
      <c r="Z68" s="24">
        <f t="shared" si="48"/>
        <v>0</v>
      </c>
      <c r="AA68" s="24">
        <f t="shared" si="48"/>
        <v>0</v>
      </c>
      <c r="AB68" s="24">
        <f t="shared" si="48"/>
        <v>0</v>
      </c>
      <c r="AC68" s="24">
        <f t="shared" si="48"/>
        <v>0</v>
      </c>
      <c r="AD68" s="24">
        <f t="shared" si="48"/>
        <v>0</v>
      </c>
      <c r="AE68" s="24">
        <f t="shared" si="48"/>
        <v>0</v>
      </c>
      <c r="AF68" s="24">
        <f t="shared" si="48"/>
        <v>0</v>
      </c>
      <c r="AG68" s="24">
        <f t="shared" si="48"/>
        <v>0</v>
      </c>
      <c r="AH68" s="24">
        <f t="shared" si="48"/>
        <v>0</v>
      </c>
      <c r="AI68" s="24">
        <f t="shared" si="48"/>
        <v>0</v>
      </c>
      <c r="AJ68" s="24">
        <f t="shared" si="48"/>
        <v>0</v>
      </c>
      <c r="AK68" s="24">
        <f t="shared" si="48"/>
        <v>0</v>
      </c>
      <c r="AL68" s="24">
        <f t="shared" si="48"/>
        <v>0</v>
      </c>
      <c r="AM68" s="24">
        <f t="shared" si="48"/>
        <v>0</v>
      </c>
    </row>
    <row r="69" spans="2:39" x14ac:dyDescent="0.25">
      <c r="B69" t="s">
        <v>217</v>
      </c>
      <c r="C69" s="24">
        <f>'SP Iniziale'!C64</f>
        <v>10000</v>
      </c>
      <c r="D69" s="24">
        <f>C69+C70-'Variazioni patrimoniali'!D28</f>
        <v>15000</v>
      </c>
      <c r="E69" s="24">
        <f ca="1">D69+D70-'Variazioni patrimoniali'!E28</f>
        <v>15971.666666666666</v>
      </c>
      <c r="F69" s="24">
        <f ca="1">E69+E70-'Variazioni patrimoniali'!F28</f>
        <v>16412.159081865208</v>
      </c>
      <c r="G69" s="24">
        <f ca="1">F69+F70-'Variazioni patrimoniali'!G28</f>
        <v>16871.229563016386</v>
      </c>
      <c r="H69" s="24">
        <f ca="1">G69+G70-'Variazioni patrimoniali'!H28</f>
        <v>17340.753909642048</v>
      </c>
      <c r="I69" s="24">
        <f ca="1">H69+H70-'Variazioni patrimoniali'!I28</f>
        <v>17803.579247991587</v>
      </c>
      <c r="J69" s="24">
        <f ca="1">I69+I70-'Variazioni patrimoniali'!J28</f>
        <v>18220.104548426032</v>
      </c>
      <c r="K69" s="24">
        <f ca="1">J69+J70-'Variazioni patrimoniali'!K28</f>
        <v>18586.563072302324</v>
      </c>
      <c r="L69" s="24">
        <f ca="1">K69+K70-'Variazioni patrimoniali'!L28</f>
        <v>19027.13684686787</v>
      </c>
      <c r="M69" s="24">
        <f ca="1">L69+L70-'Variazioni patrimoniali'!M28</f>
        <v>19476.531442450432</v>
      </c>
      <c r="N69" s="24">
        <f ca="1">M69+M70-'Variazioni patrimoniali'!N28</f>
        <v>19934.883161332931</v>
      </c>
      <c r="O69" s="24">
        <f ca="1">N69+N70-'Variazioni patrimoniali'!O28</f>
        <v>20402.328580229503</v>
      </c>
      <c r="P69" s="24">
        <f ca="1">O69+O70-'Variazioni patrimoniali'!P28</f>
        <v>16374.813884329353</v>
      </c>
      <c r="Q69" s="24">
        <f ca="1">P69+P70-'Variazioni patrimoniali'!Q28</f>
        <v>16860.857545912724</v>
      </c>
      <c r="R69" s="24">
        <f ca="1">Q69+Q70-'Variazioni patrimoniali'!R28</f>
        <v>17356.781313845629</v>
      </c>
      <c r="S69" s="24">
        <f ca="1">R69+R70-'Variazioni patrimoniali'!S28</f>
        <v>17884.205496377956</v>
      </c>
      <c r="T69" s="24">
        <f ca="1">S69+S70-'Variazioni patrimoniali'!T28</f>
        <v>18433.756180200915</v>
      </c>
      <c r="U69" s="24">
        <f ca="1">T69+T70-'Variazioni patrimoniali'!U28</f>
        <v>19005.776877237848</v>
      </c>
      <c r="V69" s="24">
        <f ca="1">U69+U70-'Variazioni patrimoniali'!V28</f>
        <v>19600.353872927193</v>
      </c>
      <c r="W69" s="24">
        <f ca="1">V69+V70-'Variazioni patrimoniali'!W28</f>
        <v>20262.126449893483</v>
      </c>
      <c r="X69" s="24">
        <f ca="1">W69+W70-'Variazioni patrimoniali'!X28</f>
        <v>20946.443811765708</v>
      </c>
      <c r="Y69" s="24">
        <f ca="1">X69+X70-'Variazioni patrimoniali'!Y28</f>
        <v>21653.394572412501</v>
      </c>
      <c r="Z69" s="24">
        <f ca="1">Y69+Y70-'Variazioni patrimoniali'!Z28</f>
        <v>22383.067865051689</v>
      </c>
      <c r="AA69" s="24">
        <f ca="1">Z69+Z70-'Variazioni patrimoniali'!AA28</f>
        <v>23135.553344411532</v>
      </c>
      <c r="AB69" s="24">
        <f ca="1">AA69+AA70-'Variazioni patrimoniali'!AB28</f>
        <v>19433.465262494505</v>
      </c>
      <c r="AC69" s="24">
        <f ca="1">AB69+AB70-'Variazioni patrimoniali'!AC28</f>
        <v>20243.059734420047</v>
      </c>
      <c r="AD69" s="24">
        <f ca="1">AC69+AC70-'Variazioni patrimoniali'!AD28</f>
        <v>21076.0724099484</v>
      </c>
      <c r="AE69" s="24">
        <f ca="1">AD69+AD70-'Variazioni patrimoniali'!AE28</f>
        <v>21957.159636346511</v>
      </c>
      <c r="AF69" s="24">
        <f ca="1">AE69+AE70-'Variazioni patrimoniali'!AF28</f>
        <v>22861.743989142218</v>
      </c>
      <c r="AG69" s="24">
        <f ca="1">AF69+AF70-'Variazioni patrimoniali'!AG28</f>
        <v>23789.917344994974</v>
      </c>
      <c r="AH69" s="24">
        <f ca="1">AG69+AG70-'Variazioni patrimoniali'!AH28</f>
        <v>24741.772121515147</v>
      </c>
      <c r="AI69" s="24">
        <f ca="1">AH69+AH70-'Variazioni patrimoniali'!AI28</f>
        <v>25743.822522286668</v>
      </c>
      <c r="AJ69" s="24">
        <f ca="1">AI69+AI70-'Variazioni patrimoniali'!AJ28</f>
        <v>26769.630722270202</v>
      </c>
      <c r="AK69" s="24">
        <f ca="1">AJ69+AJ70-'Variazioni patrimoniali'!AK28</f>
        <v>27819.291234136446</v>
      </c>
      <c r="AL69" s="24">
        <f ca="1">AK69+AK70-'Variazioni patrimoniali'!AL28</f>
        <v>28892.899118641377</v>
      </c>
      <c r="AM69" s="24">
        <f ca="1">AL69+AL70-'Variazioni patrimoniali'!AM28</f>
        <v>29990.549986927253</v>
      </c>
    </row>
    <row r="70" spans="2:39" x14ac:dyDescent="0.25">
      <c r="B70" t="s">
        <v>218</v>
      </c>
      <c r="C70" s="24">
        <f>'SP Iniziale'!C65</f>
        <v>5000</v>
      </c>
      <c r="D70" s="24">
        <f ca="1">CE!C75</f>
        <v>971.66666666666652</v>
      </c>
      <c r="E70" s="24">
        <f ca="1">CE!D75</f>
        <v>440.49241519854263</v>
      </c>
      <c r="F70" s="24">
        <f ca="1">CE!E75</f>
        <v>459.07048115117777</v>
      </c>
      <c r="G70" s="24">
        <f ca="1">CE!F75</f>
        <v>469.52434662566304</v>
      </c>
      <c r="H70" s="24">
        <f ca="1">CE!G75</f>
        <v>462.82533834953983</v>
      </c>
      <c r="I70" s="24">
        <f ca="1">CE!H75</f>
        <v>416.5253004344454</v>
      </c>
      <c r="J70" s="24">
        <f ca="1">CE!I75</f>
        <v>366.45852387629202</v>
      </c>
      <c r="K70" s="24">
        <f ca="1">CE!J75</f>
        <v>440.57377456554627</v>
      </c>
      <c r="L70" s="24">
        <f ca="1">CE!K75</f>
        <v>449.3945955825609</v>
      </c>
      <c r="M70" s="24">
        <f ca="1">CE!L75</f>
        <v>458.35171888249988</v>
      </c>
      <c r="N70" s="24">
        <f ca="1">CE!M75</f>
        <v>467.4454188965737</v>
      </c>
      <c r="O70" s="24">
        <f ca="1">CE!N75</f>
        <v>-4027.5146959001504</v>
      </c>
      <c r="P70" s="24">
        <f ca="1">CE!O75</f>
        <v>486.0436615833728</v>
      </c>
      <c r="Q70" s="24">
        <f ca="1">CE!P75</f>
        <v>495.92376793290583</v>
      </c>
      <c r="R70" s="24">
        <f ca="1">CE!Q75</f>
        <v>527.42418253232768</v>
      </c>
      <c r="S70" s="24">
        <f ca="1">CE!R75</f>
        <v>549.55068382295963</v>
      </c>
      <c r="T70" s="24">
        <f ca="1">CE!S75</f>
        <v>572.0206970369336</v>
      </c>
      <c r="U70" s="24">
        <f ca="1">CE!T75</f>
        <v>594.57699568934686</v>
      </c>
      <c r="V70" s="24">
        <f ca="1">CE!U75</f>
        <v>661.77257696628897</v>
      </c>
      <c r="W70" s="24">
        <f ca="1">CE!V75</f>
        <v>684.317361872226</v>
      </c>
      <c r="X70" s="24">
        <f ca="1">CE!W75</f>
        <v>706.95076064679165</v>
      </c>
      <c r="Y70" s="24">
        <f ca="1">CE!X75</f>
        <v>729.67329263918828</v>
      </c>
      <c r="Z70" s="24">
        <f ca="1">CE!Y75</f>
        <v>752.48547935984084</v>
      </c>
      <c r="AA70" s="24">
        <f ca="1">CE!Z75</f>
        <v>-3702.0880819170261</v>
      </c>
      <c r="AB70" s="24">
        <f ca="1">CE!AA75</f>
        <v>809.59447192554376</v>
      </c>
      <c r="AC70" s="24">
        <f ca="1">CE!AB75</f>
        <v>833.01267552835213</v>
      </c>
      <c r="AD70" s="24">
        <f ca="1">CE!AC75</f>
        <v>881.08722639811128</v>
      </c>
      <c r="AE70" s="24">
        <f ca="1">CE!AD75</f>
        <v>904.58435279570665</v>
      </c>
      <c r="AF70" s="24">
        <f ca="1">CE!AE75</f>
        <v>928.17335585275498</v>
      </c>
      <c r="AG70" s="24">
        <f ca="1">CE!AF75</f>
        <v>951.85477652017312</v>
      </c>
      <c r="AH70" s="24">
        <f ca="1">CE!AG75</f>
        <v>1002.0504007715192</v>
      </c>
      <c r="AI70" s="24">
        <f ca="1">CE!AH75</f>
        <v>1025.8081999835324</v>
      </c>
      <c r="AJ70" s="24">
        <f ca="1">CE!AI75</f>
        <v>1049.660511866243</v>
      </c>
      <c r="AK70" s="24">
        <f ca="1">CE!AJ75</f>
        <v>1073.607884504931</v>
      </c>
      <c r="AL70" s="24">
        <f ca="1">CE!AK75</f>
        <v>1097.6508682858753</v>
      </c>
      <c r="AM70" s="24">
        <f ca="1">CE!AL75</f>
        <v>-3400.9885963071747</v>
      </c>
    </row>
    <row r="71" spans="2:39" x14ac:dyDescent="0.25">
      <c r="B71" s="2" t="s">
        <v>20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 x14ac:dyDescent="0.25">
      <c r="B72" s="2" t="s">
        <v>21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2:39" x14ac:dyDescent="0.25">
      <c r="B73" s="2" t="s">
        <v>22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2:39" x14ac:dyDescent="0.25">
      <c r="B74" s="2" t="s">
        <v>23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2:39" x14ac:dyDescent="0.25">
      <c r="B75" s="2" t="s">
        <v>24</v>
      </c>
      <c r="C75" s="5">
        <f>SUM(C71:C74)</f>
        <v>0</v>
      </c>
      <c r="D75" s="5">
        <f t="shared" ref="D75:AM75" si="50">SUM(D71:D74)</f>
        <v>0</v>
      </c>
      <c r="E75" s="5">
        <f t="shared" si="50"/>
        <v>0</v>
      </c>
      <c r="F75" s="5">
        <f t="shared" si="50"/>
        <v>0</v>
      </c>
      <c r="G75" s="5">
        <f t="shared" si="50"/>
        <v>0</v>
      </c>
      <c r="H75" s="5">
        <f t="shared" si="50"/>
        <v>0</v>
      </c>
      <c r="I75" s="5">
        <f t="shared" si="50"/>
        <v>0</v>
      </c>
      <c r="J75" s="5">
        <f t="shared" si="50"/>
        <v>0</v>
      </c>
      <c r="K75" s="5">
        <f t="shared" si="50"/>
        <v>0</v>
      </c>
      <c r="L75" s="5">
        <f t="shared" si="50"/>
        <v>0</v>
      </c>
      <c r="M75" s="5">
        <f t="shared" si="50"/>
        <v>0</v>
      </c>
      <c r="N75" s="5">
        <f t="shared" si="50"/>
        <v>0</v>
      </c>
      <c r="O75" s="5">
        <f t="shared" si="50"/>
        <v>0</v>
      </c>
      <c r="P75" s="5">
        <f t="shared" si="50"/>
        <v>0</v>
      </c>
      <c r="Q75" s="5">
        <f t="shared" si="50"/>
        <v>0</v>
      </c>
      <c r="R75" s="5">
        <f t="shared" si="50"/>
        <v>0</v>
      </c>
      <c r="S75" s="5">
        <f t="shared" si="50"/>
        <v>0</v>
      </c>
      <c r="T75" s="5">
        <f t="shared" si="50"/>
        <v>0</v>
      </c>
      <c r="U75" s="5">
        <f t="shared" si="50"/>
        <v>0</v>
      </c>
      <c r="V75" s="5">
        <f t="shared" si="50"/>
        <v>0</v>
      </c>
      <c r="W75" s="5">
        <f t="shared" si="50"/>
        <v>0</v>
      </c>
      <c r="X75" s="5">
        <f t="shared" si="50"/>
        <v>0</v>
      </c>
      <c r="Y75" s="5">
        <f t="shared" si="50"/>
        <v>0</v>
      </c>
      <c r="Z75" s="5">
        <f t="shared" si="50"/>
        <v>0</v>
      </c>
      <c r="AA75" s="5">
        <f t="shared" si="50"/>
        <v>0</v>
      </c>
      <c r="AB75" s="5">
        <f t="shared" si="50"/>
        <v>0</v>
      </c>
      <c r="AC75" s="5">
        <f t="shared" si="50"/>
        <v>0</v>
      </c>
      <c r="AD75" s="5">
        <f t="shared" si="50"/>
        <v>0</v>
      </c>
      <c r="AE75" s="5">
        <f t="shared" si="50"/>
        <v>0</v>
      </c>
      <c r="AF75" s="5">
        <f t="shared" si="50"/>
        <v>0</v>
      </c>
      <c r="AG75" s="5">
        <f t="shared" si="50"/>
        <v>0</v>
      </c>
      <c r="AH75" s="5">
        <f t="shared" si="50"/>
        <v>0</v>
      </c>
      <c r="AI75" s="5">
        <f t="shared" si="50"/>
        <v>0</v>
      </c>
      <c r="AJ75" s="5">
        <f t="shared" si="50"/>
        <v>0</v>
      </c>
      <c r="AK75" s="5">
        <f t="shared" si="50"/>
        <v>0</v>
      </c>
      <c r="AL75" s="5">
        <f t="shared" si="50"/>
        <v>0</v>
      </c>
      <c r="AM75" s="5">
        <f t="shared" si="50"/>
        <v>0</v>
      </c>
    </row>
    <row r="76" spans="2:39" s="2" customFormat="1" x14ac:dyDescent="0.25">
      <c r="B76" s="2" t="s">
        <v>25</v>
      </c>
      <c r="C76" s="5">
        <f>C61+C62+C75</f>
        <v>1070000</v>
      </c>
      <c r="D76" s="5">
        <f ca="1">D61+D62+D75</f>
        <v>1455984.8666666667</v>
      </c>
      <c r="E76" s="5">
        <f t="shared" ref="E76:AM76" ca="1" si="51">E61+E62+E75</f>
        <v>1331469.7333333334</v>
      </c>
      <c r="F76" s="5">
        <f t="shared" ca="1" si="51"/>
        <v>1266467.7636979641</v>
      </c>
      <c r="G76" s="5">
        <f t="shared" ca="1" si="51"/>
        <v>1246760.9562272548</v>
      </c>
      <c r="H76" s="5">
        <f t="shared" ca="1" si="51"/>
        <v>1203238.6626329832</v>
      </c>
      <c r="I76" s="5">
        <f t="shared" ca="1" si="51"/>
        <v>1157401.1904382769</v>
      </c>
      <c r="J76" s="5">
        <f t="shared" ca="1" si="51"/>
        <v>1134394.0666666669</v>
      </c>
      <c r="K76" s="5">
        <f t="shared" ca="1" si="51"/>
        <v>1129978.9333333333</v>
      </c>
      <c r="L76" s="5">
        <f t="shared" ca="1" si="51"/>
        <v>1125563.8</v>
      </c>
      <c r="M76" s="5">
        <f t="shared" ca="1" si="51"/>
        <v>1121148.6666666667</v>
      </c>
      <c r="N76" s="5">
        <f t="shared" ca="1" si="51"/>
        <v>1116733.5333333334</v>
      </c>
      <c r="O76" s="5">
        <f t="shared" ca="1" si="51"/>
        <v>1112318.4000000001</v>
      </c>
      <c r="P76" s="5">
        <f t="shared" ca="1" si="51"/>
        <v>1107903.2666666668</v>
      </c>
      <c r="Q76" s="5">
        <f t="shared" ca="1" si="51"/>
        <v>1106383.3333333335</v>
      </c>
      <c r="R76" s="5">
        <f t="shared" ca="1" si="51"/>
        <v>1104925.0000000005</v>
      </c>
      <c r="S76" s="5">
        <f t="shared" ca="1" si="51"/>
        <v>1103466.666666667</v>
      </c>
      <c r="T76" s="5">
        <f t="shared" ca="1" si="51"/>
        <v>1102008.3333333335</v>
      </c>
      <c r="U76" s="5">
        <f t="shared" ca="1" si="51"/>
        <v>1102351.6762675655</v>
      </c>
      <c r="V76" s="5">
        <f t="shared" ca="1" si="51"/>
        <v>1100893.3429342322</v>
      </c>
      <c r="W76" s="5">
        <f t="shared" ca="1" si="51"/>
        <v>1099435.0096008987</v>
      </c>
      <c r="X76" s="5">
        <f t="shared" ca="1" si="51"/>
        <v>1097976.6762675655</v>
      </c>
      <c r="Y76" s="5">
        <f t="shared" ca="1" si="51"/>
        <v>1096518.3429342322</v>
      </c>
      <c r="Z76" s="5">
        <f t="shared" ca="1" si="51"/>
        <v>1097762.5240022466</v>
      </c>
      <c r="AA76" s="5">
        <f t="shared" ca="1" si="51"/>
        <v>1091815.4542658315</v>
      </c>
      <c r="AB76" s="5">
        <f t="shared" ca="1" si="51"/>
        <v>1090357.120932498</v>
      </c>
      <c r="AC76" s="5">
        <f t="shared" ca="1" si="51"/>
        <v>1088898.7875991648</v>
      </c>
      <c r="AD76" s="5">
        <f t="shared" ca="1" si="51"/>
        <v>1087440.4542658315</v>
      </c>
      <c r="AE76" s="5">
        <f t="shared" ca="1" si="51"/>
        <v>1085982.120932498</v>
      </c>
      <c r="AF76" s="5">
        <f t="shared" ca="1" si="51"/>
        <v>1084523.787599165</v>
      </c>
      <c r="AG76" s="5">
        <f t="shared" ca="1" si="51"/>
        <v>1084860.9488270641</v>
      </c>
      <c r="AH76" s="5">
        <f t="shared" ca="1" si="51"/>
        <v>1083402.6154937309</v>
      </c>
      <c r="AI76" s="5">
        <f t="shared" ca="1" si="51"/>
        <v>1081944.2821603976</v>
      </c>
      <c r="AJ76" s="5">
        <f t="shared" ca="1" si="51"/>
        <v>1080485.9488270644</v>
      </c>
      <c r="AK76" s="5">
        <f t="shared" ca="1" si="51"/>
        <v>1079027.6154937309</v>
      </c>
      <c r="AL76" s="5">
        <f t="shared" ca="1" si="51"/>
        <v>1080262.5240022468</v>
      </c>
      <c r="AM76" s="5">
        <f t="shared" ca="1" si="51"/>
        <v>1074300.0000000005</v>
      </c>
    </row>
    <row r="77" spans="2:39" s="2" customFormat="1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2:39" s="2" customFormat="1" x14ac:dyDescent="0.25">
      <c r="B78" s="2" t="s">
        <v>26</v>
      </c>
      <c r="C78" s="5">
        <f>C42-C76</f>
        <v>0</v>
      </c>
      <c r="D78" s="5">
        <f t="shared" ref="D78:AM78" ca="1" si="52">D42-D76</f>
        <v>0</v>
      </c>
      <c r="E78" s="5">
        <f t="shared" ca="1" si="52"/>
        <v>0</v>
      </c>
      <c r="F78" s="5">
        <f t="shared" ca="1" si="52"/>
        <v>0</v>
      </c>
      <c r="G78" s="5">
        <f t="shared" ca="1" si="52"/>
        <v>0</v>
      </c>
      <c r="H78" s="5">
        <f t="shared" ca="1" si="52"/>
        <v>0</v>
      </c>
      <c r="I78" s="5">
        <f t="shared" ca="1" si="52"/>
        <v>0</v>
      </c>
      <c r="J78" s="5">
        <f t="shared" ca="1" si="52"/>
        <v>0</v>
      </c>
      <c r="K78" s="5">
        <f t="shared" ca="1" si="52"/>
        <v>0</v>
      </c>
      <c r="L78" s="5">
        <f t="shared" ca="1" si="52"/>
        <v>0</v>
      </c>
      <c r="M78" s="5">
        <f t="shared" ca="1" si="52"/>
        <v>0</v>
      </c>
      <c r="N78" s="5">
        <f t="shared" ca="1" si="52"/>
        <v>0</v>
      </c>
      <c r="O78" s="5">
        <f t="shared" ca="1" si="52"/>
        <v>0</v>
      </c>
      <c r="P78" s="5">
        <f t="shared" ca="1" si="52"/>
        <v>0</v>
      </c>
      <c r="Q78" s="5">
        <f t="shared" ca="1" si="52"/>
        <v>0</v>
      </c>
      <c r="R78" s="5">
        <f t="shared" ca="1" si="52"/>
        <v>0</v>
      </c>
      <c r="S78" s="5">
        <f t="shared" ca="1" si="52"/>
        <v>0</v>
      </c>
      <c r="T78" s="5">
        <f t="shared" ca="1" si="52"/>
        <v>0</v>
      </c>
      <c r="U78" s="5">
        <f t="shared" ca="1" si="52"/>
        <v>0</v>
      </c>
      <c r="V78" s="5">
        <f t="shared" ca="1" si="52"/>
        <v>0</v>
      </c>
      <c r="W78" s="5">
        <f t="shared" ca="1" si="52"/>
        <v>0</v>
      </c>
      <c r="X78" s="5">
        <f t="shared" ca="1" si="52"/>
        <v>0</v>
      </c>
      <c r="Y78" s="5">
        <f t="shared" ca="1" si="52"/>
        <v>0</v>
      </c>
      <c r="Z78" s="5">
        <f t="shared" ca="1" si="52"/>
        <v>0</v>
      </c>
      <c r="AA78" s="5">
        <f t="shared" ca="1" si="52"/>
        <v>0</v>
      </c>
      <c r="AB78" s="5">
        <f t="shared" ca="1" si="52"/>
        <v>0</v>
      </c>
      <c r="AC78" s="5">
        <f t="shared" ca="1" si="52"/>
        <v>0</v>
      </c>
      <c r="AD78" s="5">
        <f t="shared" ca="1" si="52"/>
        <v>0</v>
      </c>
      <c r="AE78" s="5">
        <f t="shared" ca="1" si="52"/>
        <v>0</v>
      </c>
      <c r="AF78" s="5">
        <f t="shared" ca="1" si="52"/>
        <v>0</v>
      </c>
      <c r="AG78" s="5">
        <f t="shared" ca="1" si="52"/>
        <v>0</v>
      </c>
      <c r="AH78" s="5">
        <f t="shared" ca="1" si="52"/>
        <v>0</v>
      </c>
      <c r="AI78" s="5">
        <f t="shared" ca="1" si="52"/>
        <v>0</v>
      </c>
      <c r="AJ78" s="5">
        <f t="shared" ca="1" si="52"/>
        <v>0</v>
      </c>
      <c r="AK78" s="5">
        <f t="shared" ca="1" si="52"/>
        <v>0</v>
      </c>
      <c r="AL78" s="5">
        <f t="shared" ca="1" si="52"/>
        <v>0</v>
      </c>
      <c r="AM78" s="5">
        <f t="shared" ca="1" si="52"/>
        <v>0</v>
      </c>
    </row>
    <row r="79" spans="2:39" s="2" customFormat="1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2:39" x14ac:dyDescent="0.25"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3:39" s="2" customFormat="1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L7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71" sqref="D71"/>
    </sheetView>
  </sheetViews>
  <sheetFormatPr defaultRowHeight="15" x14ac:dyDescent="0.25"/>
  <cols>
    <col min="2" max="2" width="72.85546875" customWidth="1"/>
    <col min="3" max="3" width="13.85546875" customWidth="1"/>
    <col min="4" max="14" width="14.28515625" bestFit="1" customWidth="1"/>
    <col min="15" max="27" width="12.28515625" bestFit="1" customWidth="1"/>
    <col min="28" max="38" width="13.42578125" bestFit="1" customWidth="1"/>
  </cols>
  <sheetData>
    <row r="2" spans="2:38" s="2" customFormat="1" x14ac:dyDescent="0.25">
      <c r="B2" s="2" t="s">
        <v>1</v>
      </c>
      <c r="C2" s="3">
        <v>43131</v>
      </c>
      <c r="D2" s="3">
        <f>EOMONTH(C2,1)</f>
        <v>43159</v>
      </c>
      <c r="E2" s="3">
        <f t="shared" ref="E2:N2" si="0">EOMONTH(D2,1)</f>
        <v>43190</v>
      </c>
      <c r="F2" s="3">
        <f t="shared" si="0"/>
        <v>43220</v>
      </c>
      <c r="G2" s="3">
        <f t="shared" si="0"/>
        <v>43251</v>
      </c>
      <c r="H2" s="3">
        <f t="shared" si="0"/>
        <v>43281</v>
      </c>
      <c r="I2" s="3">
        <f t="shared" si="0"/>
        <v>43312</v>
      </c>
      <c r="J2" s="3">
        <f t="shared" si="0"/>
        <v>43343</v>
      </c>
      <c r="K2" s="3">
        <f t="shared" si="0"/>
        <v>43373</v>
      </c>
      <c r="L2" s="3">
        <f t="shared" si="0"/>
        <v>43404</v>
      </c>
      <c r="M2" s="3">
        <f t="shared" si="0"/>
        <v>43434</v>
      </c>
      <c r="N2" s="3">
        <f t="shared" si="0"/>
        <v>43465</v>
      </c>
      <c r="O2" s="3">
        <f t="shared" ref="O2" si="1">EOMONTH(N2,1)</f>
        <v>43496</v>
      </c>
      <c r="P2" s="3">
        <f t="shared" ref="P2" si="2">EOMONTH(O2,1)</f>
        <v>43524</v>
      </c>
      <c r="Q2" s="3">
        <f t="shared" ref="Q2" si="3">EOMONTH(P2,1)</f>
        <v>43555</v>
      </c>
      <c r="R2" s="3">
        <f t="shared" ref="R2" si="4">EOMONTH(Q2,1)</f>
        <v>43585</v>
      </c>
      <c r="S2" s="3">
        <f t="shared" ref="S2" si="5">EOMONTH(R2,1)</f>
        <v>43616</v>
      </c>
      <c r="T2" s="3">
        <f t="shared" ref="T2" si="6">EOMONTH(S2,1)</f>
        <v>43646</v>
      </c>
      <c r="U2" s="3">
        <f t="shared" ref="U2" si="7">EOMONTH(T2,1)</f>
        <v>43677</v>
      </c>
      <c r="V2" s="3">
        <f t="shared" ref="V2" si="8">EOMONTH(U2,1)</f>
        <v>43708</v>
      </c>
      <c r="W2" s="3">
        <f t="shared" ref="W2" si="9">EOMONTH(V2,1)</f>
        <v>43738</v>
      </c>
      <c r="X2" s="3">
        <f t="shared" ref="X2" si="10">EOMONTH(W2,1)</f>
        <v>43769</v>
      </c>
      <c r="Y2" s="3">
        <f t="shared" ref="Y2" si="11">EOMONTH(X2,1)</f>
        <v>43799</v>
      </c>
      <c r="Z2" s="3">
        <f t="shared" ref="Z2" si="12">EOMONTH(Y2,1)</f>
        <v>43830</v>
      </c>
      <c r="AA2" s="3">
        <f t="shared" ref="AA2" si="13">EOMONTH(Z2,1)</f>
        <v>43861</v>
      </c>
      <c r="AB2" s="3">
        <f t="shared" ref="AB2" si="14">EOMONTH(AA2,1)</f>
        <v>43890</v>
      </c>
      <c r="AC2" s="3">
        <f t="shared" ref="AC2" si="15">EOMONTH(AB2,1)</f>
        <v>43921</v>
      </c>
      <c r="AD2" s="3">
        <f t="shared" ref="AD2" si="16">EOMONTH(AC2,1)</f>
        <v>43951</v>
      </c>
      <c r="AE2" s="3">
        <f t="shared" ref="AE2" si="17">EOMONTH(AD2,1)</f>
        <v>43982</v>
      </c>
      <c r="AF2" s="3">
        <f t="shared" ref="AF2" si="18">EOMONTH(AE2,1)</f>
        <v>44012</v>
      </c>
      <c r="AG2" s="3">
        <f t="shared" ref="AG2" si="19">EOMONTH(AF2,1)</f>
        <v>44043</v>
      </c>
      <c r="AH2" s="3">
        <f t="shared" ref="AH2" si="20">EOMONTH(AG2,1)</f>
        <v>44074</v>
      </c>
      <c r="AI2" s="3">
        <f t="shared" ref="AI2" si="21">EOMONTH(AH2,1)</f>
        <v>44104</v>
      </c>
      <c r="AJ2" s="3">
        <f t="shared" ref="AJ2" si="22">EOMONTH(AI2,1)</f>
        <v>44135</v>
      </c>
      <c r="AK2" s="3">
        <f t="shared" ref="AK2" si="23">EOMONTH(AJ2,1)</f>
        <v>44165</v>
      </c>
      <c r="AL2" s="3">
        <f t="shared" ref="AL2" si="24">EOMONTH(AK2,1)</f>
        <v>44196</v>
      </c>
    </row>
    <row r="3" spans="2:38" x14ac:dyDescent="0.25">
      <c r="B3" s="1" t="s">
        <v>228</v>
      </c>
      <c r="C3" s="6">
        <f>'SP Iniziale'!C13</f>
        <v>0</v>
      </c>
      <c r="D3" s="6">
        <f>C5</f>
        <v>0</v>
      </c>
      <c r="E3" s="6">
        <f t="shared" ref="E3:AL3" si="25">D5</f>
        <v>0</v>
      </c>
      <c r="F3" s="6">
        <f t="shared" si="25"/>
        <v>0</v>
      </c>
      <c r="G3" s="6">
        <f t="shared" si="25"/>
        <v>0</v>
      </c>
      <c r="H3" s="6">
        <f t="shared" si="25"/>
        <v>0</v>
      </c>
      <c r="I3" s="6">
        <f t="shared" si="25"/>
        <v>0</v>
      </c>
      <c r="J3" s="6">
        <f t="shared" si="25"/>
        <v>0</v>
      </c>
      <c r="K3" s="6">
        <f t="shared" si="25"/>
        <v>0</v>
      </c>
      <c r="L3" s="6">
        <f t="shared" si="25"/>
        <v>0</v>
      </c>
      <c r="M3" s="6">
        <f t="shared" si="25"/>
        <v>0</v>
      </c>
      <c r="N3" s="6">
        <f t="shared" si="25"/>
        <v>0</v>
      </c>
      <c r="O3" s="6">
        <f t="shared" si="25"/>
        <v>0</v>
      </c>
      <c r="P3" s="6">
        <f t="shared" si="25"/>
        <v>0</v>
      </c>
      <c r="Q3" s="6">
        <f t="shared" si="25"/>
        <v>0</v>
      </c>
      <c r="R3" s="6">
        <f t="shared" si="25"/>
        <v>0</v>
      </c>
      <c r="S3" s="6">
        <f t="shared" si="25"/>
        <v>0</v>
      </c>
      <c r="T3" s="6">
        <f t="shared" si="25"/>
        <v>0</v>
      </c>
      <c r="U3" s="6">
        <f t="shared" si="25"/>
        <v>0</v>
      </c>
      <c r="V3" s="6">
        <f t="shared" si="25"/>
        <v>0</v>
      </c>
      <c r="W3" s="6">
        <f t="shared" si="25"/>
        <v>0</v>
      </c>
      <c r="X3" s="6">
        <f t="shared" si="25"/>
        <v>0</v>
      </c>
      <c r="Y3" s="6">
        <f t="shared" si="25"/>
        <v>0</v>
      </c>
      <c r="Z3" s="6">
        <f t="shared" si="25"/>
        <v>0</v>
      </c>
      <c r="AA3" s="6">
        <f t="shared" si="25"/>
        <v>0</v>
      </c>
      <c r="AB3" s="6">
        <f t="shared" si="25"/>
        <v>0</v>
      </c>
      <c r="AC3" s="6">
        <f t="shared" si="25"/>
        <v>0</v>
      </c>
      <c r="AD3" s="6">
        <f t="shared" si="25"/>
        <v>0</v>
      </c>
      <c r="AE3" s="6">
        <f t="shared" si="25"/>
        <v>0</v>
      </c>
      <c r="AF3" s="6">
        <f t="shared" si="25"/>
        <v>0</v>
      </c>
      <c r="AG3" s="6">
        <f t="shared" si="25"/>
        <v>0</v>
      </c>
      <c r="AH3" s="6">
        <f t="shared" si="25"/>
        <v>0</v>
      </c>
      <c r="AI3" s="6">
        <f t="shared" si="25"/>
        <v>0</v>
      </c>
      <c r="AJ3" s="6">
        <f t="shared" si="25"/>
        <v>0</v>
      </c>
      <c r="AK3" s="6">
        <f t="shared" si="25"/>
        <v>0</v>
      </c>
      <c r="AL3" s="6">
        <f t="shared" si="25"/>
        <v>0</v>
      </c>
    </row>
    <row r="4" spans="2:38" x14ac:dyDescent="0.25">
      <c r="B4" t="s">
        <v>229</v>
      </c>
      <c r="C4" s="4">
        <f>'Modulo vendite'!C10</f>
        <v>145000</v>
      </c>
      <c r="D4" s="4">
        <f>'Modulo vendite'!D10</f>
        <v>145000</v>
      </c>
      <c r="E4" s="4">
        <f>'Modulo vendite'!E10</f>
        <v>145000</v>
      </c>
      <c r="F4" s="4">
        <f>'Modulo vendite'!F10</f>
        <v>145000</v>
      </c>
      <c r="G4" s="4">
        <f>'Modulo vendite'!G10</f>
        <v>145000</v>
      </c>
      <c r="H4" s="4">
        <f>'Modulo vendite'!H10</f>
        <v>145000</v>
      </c>
      <c r="I4" s="4">
        <f>'Modulo vendite'!I10</f>
        <v>145000</v>
      </c>
      <c r="J4" s="4">
        <f>'Modulo vendite'!J10</f>
        <v>145000</v>
      </c>
      <c r="K4" s="4">
        <f>'Modulo vendite'!K10</f>
        <v>145000</v>
      </c>
      <c r="L4" s="4">
        <f>'Modulo vendite'!L10</f>
        <v>145000</v>
      </c>
      <c r="M4" s="4">
        <f>'Modulo vendite'!M10</f>
        <v>145000</v>
      </c>
      <c r="N4" s="4">
        <f>'Modulo vendite'!N10</f>
        <v>145000</v>
      </c>
      <c r="O4" s="4">
        <f>'Modulo vendite'!O10</f>
        <v>145000</v>
      </c>
      <c r="P4" s="4">
        <f>'Modulo vendite'!P10</f>
        <v>145000</v>
      </c>
      <c r="Q4" s="4">
        <f>'Modulo vendite'!Q10</f>
        <v>145000</v>
      </c>
      <c r="R4" s="4">
        <f>'Modulo vendite'!R10</f>
        <v>145000</v>
      </c>
      <c r="S4" s="4">
        <f>'Modulo vendite'!S10</f>
        <v>145000</v>
      </c>
      <c r="T4" s="4">
        <f>'Modulo vendite'!T10</f>
        <v>145000</v>
      </c>
      <c r="U4" s="4">
        <f>'Modulo vendite'!U10</f>
        <v>145000</v>
      </c>
      <c r="V4" s="4">
        <f>'Modulo vendite'!V10</f>
        <v>145000</v>
      </c>
      <c r="W4" s="4">
        <f>'Modulo vendite'!W10</f>
        <v>145000</v>
      </c>
      <c r="X4" s="4">
        <f>'Modulo vendite'!X10</f>
        <v>145000</v>
      </c>
      <c r="Y4" s="4">
        <f>'Modulo vendite'!Y10</f>
        <v>145000</v>
      </c>
      <c r="Z4" s="4">
        <f>'Modulo vendite'!Z10</f>
        <v>145000</v>
      </c>
      <c r="AA4" s="4">
        <f>'Modulo vendite'!AA10</f>
        <v>145000</v>
      </c>
      <c r="AB4" s="4">
        <f>'Modulo vendite'!AB10</f>
        <v>145000</v>
      </c>
      <c r="AC4" s="4">
        <f>'Modulo vendite'!AC10</f>
        <v>145000</v>
      </c>
      <c r="AD4" s="4">
        <f>'Modulo vendite'!AD10</f>
        <v>145000</v>
      </c>
      <c r="AE4" s="4">
        <f>'Modulo vendite'!AE10</f>
        <v>145000</v>
      </c>
      <c r="AF4" s="4">
        <f>'Modulo vendite'!AF10</f>
        <v>145000</v>
      </c>
      <c r="AG4" s="4">
        <f>'Modulo vendite'!AG10</f>
        <v>145000</v>
      </c>
      <c r="AH4" s="4">
        <f>'Modulo vendite'!AH10</f>
        <v>145000</v>
      </c>
      <c r="AI4" s="4">
        <f>'Modulo vendite'!AI10</f>
        <v>145000</v>
      </c>
      <c r="AJ4" s="4">
        <f>'Modulo vendite'!AJ10</f>
        <v>145000</v>
      </c>
      <c r="AK4" s="4">
        <f>'Modulo vendite'!AK10</f>
        <v>145000</v>
      </c>
      <c r="AL4" s="4">
        <f>'Modulo vendite'!AL10</f>
        <v>145000</v>
      </c>
    </row>
    <row r="5" spans="2:38" x14ac:dyDescent="0.25">
      <c r="B5" t="s">
        <v>230</v>
      </c>
      <c r="C5" s="4">
        <f>C3+'Variazioni patrimoniali'!D22</f>
        <v>0</v>
      </c>
      <c r="D5" s="4">
        <f>D3+'Variazioni patrimoniali'!E22</f>
        <v>0</v>
      </c>
      <c r="E5" s="4">
        <f>E3+'Variazioni patrimoniali'!F22</f>
        <v>0</v>
      </c>
      <c r="F5" s="4">
        <f>F3+'Variazioni patrimoniali'!G22</f>
        <v>0</v>
      </c>
      <c r="G5" s="4">
        <f>G3+'Variazioni patrimoniali'!H22</f>
        <v>0</v>
      </c>
      <c r="H5" s="4">
        <f>H3+'Variazioni patrimoniali'!I22</f>
        <v>0</v>
      </c>
      <c r="I5" s="4">
        <f>I3+'Variazioni patrimoniali'!J22</f>
        <v>0</v>
      </c>
      <c r="J5" s="4">
        <f>J3+'Variazioni patrimoniali'!K22</f>
        <v>0</v>
      </c>
      <c r="K5" s="4">
        <f>K3+'Variazioni patrimoniali'!L22</f>
        <v>0</v>
      </c>
      <c r="L5" s="4">
        <f>L3+'Variazioni patrimoniali'!M22</f>
        <v>0</v>
      </c>
      <c r="M5" s="4">
        <f>M3+'Variazioni patrimoniali'!N22</f>
        <v>0</v>
      </c>
      <c r="N5" s="4">
        <f>N3+'Variazioni patrimoniali'!O22</f>
        <v>0</v>
      </c>
      <c r="O5" s="4">
        <f>O3+'Variazioni patrimoniali'!P22</f>
        <v>0</v>
      </c>
      <c r="P5" s="4">
        <f>P3+'Variazioni patrimoniali'!Q22</f>
        <v>0</v>
      </c>
      <c r="Q5" s="4">
        <f>Q3+'Variazioni patrimoniali'!R22</f>
        <v>0</v>
      </c>
      <c r="R5" s="4">
        <f>R3+'Variazioni patrimoniali'!S22</f>
        <v>0</v>
      </c>
      <c r="S5" s="4">
        <f>S3+'Variazioni patrimoniali'!T22</f>
        <v>0</v>
      </c>
      <c r="T5" s="4">
        <f>T3+'Variazioni patrimoniali'!U22</f>
        <v>0</v>
      </c>
      <c r="U5" s="4">
        <f>U3+'Variazioni patrimoniali'!V22</f>
        <v>0</v>
      </c>
      <c r="V5" s="4">
        <f>V3+'Variazioni patrimoniali'!W22</f>
        <v>0</v>
      </c>
      <c r="W5" s="4">
        <f>W3+'Variazioni patrimoniali'!X22</f>
        <v>0</v>
      </c>
      <c r="X5" s="4">
        <f>X3+'Variazioni patrimoniali'!Y22</f>
        <v>0</v>
      </c>
      <c r="Y5" s="4">
        <f>Y3+'Variazioni patrimoniali'!Z22</f>
        <v>0</v>
      </c>
      <c r="Z5" s="4">
        <f>Z3+'Variazioni patrimoniali'!AA22</f>
        <v>0</v>
      </c>
      <c r="AA5" s="4">
        <f>AA3+'Variazioni patrimoniali'!AB22</f>
        <v>0</v>
      </c>
      <c r="AB5" s="4">
        <f>AB3+'Variazioni patrimoniali'!AC22</f>
        <v>0</v>
      </c>
      <c r="AC5" s="4">
        <f>AC3+'Variazioni patrimoniali'!AD22</f>
        <v>0</v>
      </c>
      <c r="AD5" s="4">
        <f>AD3+'Variazioni patrimoniali'!AE22</f>
        <v>0</v>
      </c>
      <c r="AE5" s="4">
        <f>AE3+'Variazioni patrimoniali'!AF22</f>
        <v>0</v>
      </c>
      <c r="AF5" s="4">
        <f>AF3+'Variazioni patrimoniali'!AG22</f>
        <v>0</v>
      </c>
      <c r="AG5" s="4">
        <f>AG3+'Variazioni patrimoniali'!AH22</f>
        <v>0</v>
      </c>
      <c r="AH5" s="4">
        <f>AH3+'Variazioni patrimoniali'!AI22</f>
        <v>0</v>
      </c>
      <c r="AI5" s="4">
        <f>AI3+'Variazioni patrimoniali'!AJ22</f>
        <v>0</v>
      </c>
      <c r="AJ5" s="4">
        <f>AJ3+'Variazioni patrimoniali'!AK22</f>
        <v>0</v>
      </c>
      <c r="AK5" s="4">
        <f>AK3+'Variazioni patrimoniali'!AL22</f>
        <v>0</v>
      </c>
      <c r="AL5" s="4">
        <f>AL3+'Variazioni patrimoniali'!AM22</f>
        <v>0</v>
      </c>
    </row>
    <row r="6" spans="2:38" x14ac:dyDescent="0.25">
      <c r="B6" s="2" t="s">
        <v>231</v>
      </c>
      <c r="C6" s="5">
        <f>C4+C5-C3</f>
        <v>145000</v>
      </c>
      <c r="D6" s="5">
        <f t="shared" ref="D6:AL6" si="26">D4+D5-D3</f>
        <v>145000</v>
      </c>
      <c r="E6" s="5">
        <f t="shared" si="26"/>
        <v>145000</v>
      </c>
      <c r="F6" s="5">
        <f t="shared" si="26"/>
        <v>145000</v>
      </c>
      <c r="G6" s="5">
        <f t="shared" si="26"/>
        <v>145000</v>
      </c>
      <c r="H6" s="5">
        <f t="shared" si="26"/>
        <v>145000</v>
      </c>
      <c r="I6" s="5">
        <f t="shared" si="26"/>
        <v>145000</v>
      </c>
      <c r="J6" s="5">
        <f t="shared" si="26"/>
        <v>145000</v>
      </c>
      <c r="K6" s="5">
        <f t="shared" si="26"/>
        <v>145000</v>
      </c>
      <c r="L6" s="5">
        <f t="shared" si="26"/>
        <v>145000</v>
      </c>
      <c r="M6" s="5">
        <f t="shared" si="26"/>
        <v>145000</v>
      </c>
      <c r="N6" s="5">
        <f t="shared" si="26"/>
        <v>145000</v>
      </c>
      <c r="O6" s="5">
        <f t="shared" si="26"/>
        <v>145000</v>
      </c>
      <c r="P6" s="5">
        <f t="shared" si="26"/>
        <v>145000</v>
      </c>
      <c r="Q6" s="5">
        <f t="shared" si="26"/>
        <v>145000</v>
      </c>
      <c r="R6" s="5">
        <f t="shared" si="26"/>
        <v>145000</v>
      </c>
      <c r="S6" s="5">
        <f t="shared" si="26"/>
        <v>145000</v>
      </c>
      <c r="T6" s="5">
        <f t="shared" si="26"/>
        <v>145000</v>
      </c>
      <c r="U6" s="5">
        <f t="shared" si="26"/>
        <v>145000</v>
      </c>
      <c r="V6" s="5">
        <f t="shared" si="26"/>
        <v>145000</v>
      </c>
      <c r="W6" s="5">
        <f t="shared" si="26"/>
        <v>145000</v>
      </c>
      <c r="X6" s="5">
        <f t="shared" si="26"/>
        <v>145000</v>
      </c>
      <c r="Y6" s="5">
        <f t="shared" si="26"/>
        <v>145000</v>
      </c>
      <c r="Z6" s="5">
        <f t="shared" si="26"/>
        <v>145000</v>
      </c>
      <c r="AA6" s="5">
        <f t="shared" si="26"/>
        <v>145000</v>
      </c>
      <c r="AB6" s="5">
        <f t="shared" si="26"/>
        <v>145000</v>
      </c>
      <c r="AC6" s="5">
        <f t="shared" si="26"/>
        <v>145000</v>
      </c>
      <c r="AD6" s="5">
        <f t="shared" si="26"/>
        <v>145000</v>
      </c>
      <c r="AE6" s="5">
        <f t="shared" si="26"/>
        <v>145000</v>
      </c>
      <c r="AF6" s="5">
        <f t="shared" si="26"/>
        <v>145000</v>
      </c>
      <c r="AG6" s="5">
        <f t="shared" si="26"/>
        <v>145000</v>
      </c>
      <c r="AH6" s="5">
        <f t="shared" si="26"/>
        <v>145000</v>
      </c>
      <c r="AI6" s="5">
        <f t="shared" si="26"/>
        <v>145000</v>
      </c>
      <c r="AJ6" s="5">
        <f t="shared" si="26"/>
        <v>145000</v>
      </c>
      <c r="AK6" s="5">
        <f t="shared" si="26"/>
        <v>145000</v>
      </c>
      <c r="AL6" s="5">
        <f t="shared" si="26"/>
        <v>145000</v>
      </c>
    </row>
    <row r="7" spans="2:38" s="2" customFormat="1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x14ac:dyDescent="0.25">
      <c r="B8" t="s">
        <v>232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2:38" x14ac:dyDescent="0.25">
      <c r="B9" t="s">
        <v>233</v>
      </c>
      <c r="C9" s="4">
        <f>'Modulo acquisti'!C10</f>
        <v>21500</v>
      </c>
      <c r="D9" s="4">
        <f>'Modulo acquisti'!D10</f>
        <v>21500</v>
      </c>
      <c r="E9" s="4">
        <f>'Modulo acquisti'!E10</f>
        <v>21500</v>
      </c>
      <c r="F9" s="4">
        <f>'Modulo acquisti'!F10</f>
        <v>21500</v>
      </c>
      <c r="G9" s="4">
        <f>'Modulo acquisti'!G10</f>
        <v>21500</v>
      </c>
      <c r="H9" s="4">
        <f>'Modulo acquisti'!H10</f>
        <v>21500</v>
      </c>
      <c r="I9" s="4">
        <f>'Modulo acquisti'!I10</f>
        <v>21500</v>
      </c>
      <c r="J9" s="4">
        <f>'Modulo acquisti'!J10</f>
        <v>21500</v>
      </c>
      <c r="K9" s="4">
        <f>'Modulo acquisti'!K10</f>
        <v>21500</v>
      </c>
      <c r="L9" s="4">
        <f>'Modulo acquisti'!L10</f>
        <v>21500</v>
      </c>
      <c r="M9" s="4">
        <f>'Modulo acquisti'!M10</f>
        <v>21500</v>
      </c>
      <c r="N9" s="4">
        <f>'Modulo acquisti'!N10</f>
        <v>21500</v>
      </c>
      <c r="O9" s="4">
        <f>'Modulo acquisti'!O10</f>
        <v>21500</v>
      </c>
      <c r="P9" s="4">
        <f>'Modulo acquisti'!P10</f>
        <v>21500</v>
      </c>
      <c r="Q9" s="4">
        <f>'Modulo acquisti'!Q10</f>
        <v>21500</v>
      </c>
      <c r="R9" s="4">
        <f>'Modulo acquisti'!R10</f>
        <v>21500</v>
      </c>
      <c r="S9" s="4">
        <f>'Modulo acquisti'!S10</f>
        <v>21500</v>
      </c>
      <c r="T9" s="4">
        <f>'Modulo acquisti'!T10</f>
        <v>21500</v>
      </c>
      <c r="U9" s="4">
        <f>'Modulo acquisti'!U10</f>
        <v>21500</v>
      </c>
      <c r="V9" s="4">
        <f>'Modulo acquisti'!V10</f>
        <v>21500</v>
      </c>
      <c r="W9" s="4">
        <f>'Modulo acquisti'!W10</f>
        <v>21500</v>
      </c>
      <c r="X9" s="4">
        <f>'Modulo acquisti'!X10</f>
        <v>21500</v>
      </c>
      <c r="Y9" s="4">
        <f>'Modulo acquisti'!Y10</f>
        <v>21500</v>
      </c>
      <c r="Z9" s="4">
        <f>'Modulo acquisti'!Z10</f>
        <v>21500</v>
      </c>
      <c r="AA9" s="4">
        <f>'Modulo acquisti'!AA10</f>
        <v>21500</v>
      </c>
      <c r="AB9" s="4">
        <f>'Modulo acquisti'!AB10</f>
        <v>21500</v>
      </c>
      <c r="AC9" s="4">
        <f>'Modulo acquisti'!AC10</f>
        <v>21500</v>
      </c>
      <c r="AD9" s="4">
        <f>'Modulo acquisti'!AD10</f>
        <v>21500</v>
      </c>
      <c r="AE9" s="4">
        <f>'Modulo acquisti'!AE10</f>
        <v>21500</v>
      </c>
      <c r="AF9" s="4">
        <f>'Modulo acquisti'!AF10</f>
        <v>21500</v>
      </c>
      <c r="AG9" s="4">
        <f>'Modulo acquisti'!AG10</f>
        <v>21500</v>
      </c>
      <c r="AH9" s="4">
        <f>'Modulo acquisti'!AH10</f>
        <v>21500</v>
      </c>
      <c r="AI9" s="4">
        <f>'Modulo acquisti'!AI10</f>
        <v>21500</v>
      </c>
      <c r="AJ9" s="4">
        <f>'Modulo acquisti'!AJ10</f>
        <v>21500</v>
      </c>
      <c r="AK9" s="4">
        <f>'Modulo acquisti'!AK10</f>
        <v>21500</v>
      </c>
      <c r="AL9" s="4">
        <f>'Modulo acquisti'!AL10</f>
        <v>21500</v>
      </c>
    </row>
    <row r="10" spans="2:38" ht="16.5" customHeight="1" x14ac:dyDescent="0.25">
      <c r="B10" t="s">
        <v>234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2:38" s="2" customFormat="1" x14ac:dyDescent="0.25">
      <c r="B11" s="2" t="s">
        <v>235</v>
      </c>
      <c r="C11" s="5">
        <f>C9+C8-C10</f>
        <v>21500</v>
      </c>
      <c r="D11" s="5">
        <f t="shared" ref="D11:AL11" si="27">D9+D8-D10</f>
        <v>21500</v>
      </c>
      <c r="E11" s="5">
        <f t="shared" si="27"/>
        <v>21500</v>
      </c>
      <c r="F11" s="5">
        <f t="shared" si="27"/>
        <v>21500</v>
      </c>
      <c r="G11" s="5">
        <f t="shared" si="27"/>
        <v>21500</v>
      </c>
      <c r="H11" s="5">
        <f t="shared" si="27"/>
        <v>21500</v>
      </c>
      <c r="I11" s="5">
        <f t="shared" si="27"/>
        <v>21500</v>
      </c>
      <c r="J11" s="5">
        <f t="shared" si="27"/>
        <v>21500</v>
      </c>
      <c r="K11" s="5">
        <f t="shared" si="27"/>
        <v>21500</v>
      </c>
      <c r="L11" s="5">
        <f t="shared" si="27"/>
        <v>21500</v>
      </c>
      <c r="M11" s="5">
        <f t="shared" si="27"/>
        <v>21500</v>
      </c>
      <c r="N11" s="5">
        <f t="shared" si="27"/>
        <v>21500</v>
      </c>
      <c r="O11" s="5">
        <f t="shared" si="27"/>
        <v>21500</v>
      </c>
      <c r="P11" s="5">
        <f t="shared" si="27"/>
        <v>21500</v>
      </c>
      <c r="Q11" s="5">
        <f t="shared" si="27"/>
        <v>21500</v>
      </c>
      <c r="R11" s="5">
        <f t="shared" si="27"/>
        <v>21500</v>
      </c>
      <c r="S11" s="5">
        <f t="shared" si="27"/>
        <v>21500</v>
      </c>
      <c r="T11" s="5">
        <f t="shared" si="27"/>
        <v>21500</v>
      </c>
      <c r="U11" s="5">
        <f t="shared" si="27"/>
        <v>21500</v>
      </c>
      <c r="V11" s="5">
        <f t="shared" si="27"/>
        <v>21500</v>
      </c>
      <c r="W11" s="5">
        <f t="shared" si="27"/>
        <v>21500</v>
      </c>
      <c r="X11" s="5">
        <f t="shared" si="27"/>
        <v>21500</v>
      </c>
      <c r="Y11" s="5">
        <f t="shared" si="27"/>
        <v>21500</v>
      </c>
      <c r="Z11" s="5">
        <f t="shared" si="27"/>
        <v>21500</v>
      </c>
      <c r="AA11" s="5">
        <f t="shared" si="27"/>
        <v>21500</v>
      </c>
      <c r="AB11" s="5">
        <f t="shared" si="27"/>
        <v>21500</v>
      </c>
      <c r="AC11" s="5">
        <f t="shared" si="27"/>
        <v>21500</v>
      </c>
      <c r="AD11" s="5">
        <f t="shared" si="27"/>
        <v>21500</v>
      </c>
      <c r="AE11" s="5">
        <f t="shared" si="27"/>
        <v>21500</v>
      </c>
      <c r="AF11" s="5">
        <f t="shared" si="27"/>
        <v>21500</v>
      </c>
      <c r="AG11" s="5">
        <f t="shared" si="27"/>
        <v>21500</v>
      </c>
      <c r="AH11" s="5">
        <f t="shared" si="27"/>
        <v>21500</v>
      </c>
      <c r="AI11" s="5">
        <f t="shared" si="27"/>
        <v>21500</v>
      </c>
      <c r="AJ11" s="5">
        <f t="shared" si="27"/>
        <v>21500</v>
      </c>
      <c r="AK11" s="5">
        <f t="shared" si="27"/>
        <v>21500</v>
      </c>
      <c r="AL11" s="5">
        <f t="shared" si="27"/>
        <v>21500</v>
      </c>
    </row>
    <row r="12" spans="2:38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2:38" s="2" customFormat="1" x14ac:dyDescent="0.25">
      <c r="B13" s="2" t="s">
        <v>451</v>
      </c>
      <c r="C13" s="24">
        <f>C6-C11</f>
        <v>123500</v>
      </c>
      <c r="D13" s="24">
        <f t="shared" ref="D13:AL13" si="28">D6-D11</f>
        <v>123500</v>
      </c>
      <c r="E13" s="24">
        <f t="shared" si="28"/>
        <v>123500</v>
      </c>
      <c r="F13" s="24">
        <f t="shared" si="28"/>
        <v>123500</v>
      </c>
      <c r="G13" s="24">
        <f t="shared" si="28"/>
        <v>123500</v>
      </c>
      <c r="H13" s="24">
        <f t="shared" si="28"/>
        <v>123500</v>
      </c>
      <c r="I13" s="24">
        <f t="shared" si="28"/>
        <v>123500</v>
      </c>
      <c r="J13" s="24">
        <f t="shared" si="28"/>
        <v>123500</v>
      </c>
      <c r="K13" s="24">
        <f t="shared" si="28"/>
        <v>123500</v>
      </c>
      <c r="L13" s="24">
        <f t="shared" si="28"/>
        <v>123500</v>
      </c>
      <c r="M13" s="24">
        <f t="shared" si="28"/>
        <v>123500</v>
      </c>
      <c r="N13" s="24">
        <f t="shared" si="28"/>
        <v>123500</v>
      </c>
      <c r="O13" s="24">
        <f t="shared" si="28"/>
        <v>123500</v>
      </c>
      <c r="P13" s="24">
        <f t="shared" si="28"/>
        <v>123500</v>
      </c>
      <c r="Q13" s="24">
        <f t="shared" si="28"/>
        <v>123500</v>
      </c>
      <c r="R13" s="24">
        <f t="shared" si="28"/>
        <v>123500</v>
      </c>
      <c r="S13" s="24">
        <f t="shared" si="28"/>
        <v>123500</v>
      </c>
      <c r="T13" s="24">
        <f t="shared" si="28"/>
        <v>123500</v>
      </c>
      <c r="U13" s="24">
        <f t="shared" si="28"/>
        <v>123500</v>
      </c>
      <c r="V13" s="24">
        <f t="shared" si="28"/>
        <v>123500</v>
      </c>
      <c r="W13" s="24">
        <f t="shared" si="28"/>
        <v>123500</v>
      </c>
      <c r="X13" s="24">
        <f t="shared" si="28"/>
        <v>123500</v>
      </c>
      <c r="Y13" s="24">
        <f t="shared" si="28"/>
        <v>123500</v>
      </c>
      <c r="Z13" s="24">
        <f t="shared" si="28"/>
        <v>123500</v>
      </c>
      <c r="AA13" s="24">
        <f t="shared" si="28"/>
        <v>123500</v>
      </c>
      <c r="AB13" s="24">
        <f t="shared" si="28"/>
        <v>123500</v>
      </c>
      <c r="AC13" s="24">
        <f t="shared" si="28"/>
        <v>123500</v>
      </c>
      <c r="AD13" s="24">
        <f t="shared" si="28"/>
        <v>123500</v>
      </c>
      <c r="AE13" s="24">
        <f t="shared" si="28"/>
        <v>123500</v>
      </c>
      <c r="AF13" s="24">
        <f t="shared" si="28"/>
        <v>123500</v>
      </c>
      <c r="AG13" s="24">
        <f t="shared" si="28"/>
        <v>123500</v>
      </c>
      <c r="AH13" s="24">
        <f t="shared" si="28"/>
        <v>123500</v>
      </c>
      <c r="AI13" s="24">
        <f t="shared" si="28"/>
        <v>123500</v>
      </c>
      <c r="AJ13" s="24">
        <f t="shared" si="28"/>
        <v>123500</v>
      </c>
      <c r="AK13" s="24">
        <f t="shared" si="28"/>
        <v>123500</v>
      </c>
      <c r="AL13" s="24">
        <f t="shared" si="28"/>
        <v>123500</v>
      </c>
    </row>
    <row r="14" spans="2:38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2:38" x14ac:dyDescent="0.25">
      <c r="B15" t="s">
        <v>264</v>
      </c>
      <c r="C15" s="4">
        <f>'Modulo costi di gestione'!H4</f>
        <v>36250</v>
      </c>
      <c r="D15" s="4">
        <f>'Modulo costi di gestione'!I4</f>
        <v>36250</v>
      </c>
      <c r="E15" s="4">
        <f>'Modulo costi di gestione'!J4</f>
        <v>36250</v>
      </c>
      <c r="F15" s="4">
        <f>'Modulo costi di gestione'!K4</f>
        <v>36250</v>
      </c>
      <c r="G15" s="4">
        <f>'Modulo costi di gestione'!L4</f>
        <v>36250</v>
      </c>
      <c r="H15" s="4">
        <f>'Modulo costi di gestione'!M4</f>
        <v>36250</v>
      </c>
      <c r="I15" s="4">
        <f>'Modulo costi di gestione'!N4</f>
        <v>36250</v>
      </c>
      <c r="J15" s="4">
        <f>'Modulo costi di gestione'!O4</f>
        <v>36250</v>
      </c>
      <c r="K15" s="4">
        <f>'Modulo costi di gestione'!P4</f>
        <v>36250</v>
      </c>
      <c r="L15" s="4">
        <f>'Modulo costi di gestione'!Q4</f>
        <v>36250</v>
      </c>
      <c r="M15" s="4">
        <f>'Modulo costi di gestione'!R4</f>
        <v>36250</v>
      </c>
      <c r="N15" s="4">
        <f>'Modulo costi di gestione'!S4</f>
        <v>36250</v>
      </c>
      <c r="O15" s="4">
        <f>'Modulo costi di gestione'!T4</f>
        <v>36250</v>
      </c>
      <c r="P15" s="4">
        <f>'Modulo costi di gestione'!U4</f>
        <v>36250</v>
      </c>
      <c r="Q15" s="4">
        <f>'Modulo costi di gestione'!V4</f>
        <v>36250</v>
      </c>
      <c r="R15" s="4">
        <f>'Modulo costi di gestione'!W4</f>
        <v>36250</v>
      </c>
      <c r="S15" s="4">
        <f>'Modulo costi di gestione'!X4</f>
        <v>36250</v>
      </c>
      <c r="T15" s="4">
        <f>'Modulo costi di gestione'!Y4</f>
        <v>36250</v>
      </c>
      <c r="U15" s="4">
        <f>'Modulo costi di gestione'!Z4</f>
        <v>36250</v>
      </c>
      <c r="V15" s="4">
        <f>'Modulo costi di gestione'!AA4</f>
        <v>36250</v>
      </c>
      <c r="W15" s="4">
        <f>'Modulo costi di gestione'!AB4</f>
        <v>36250</v>
      </c>
      <c r="X15" s="4">
        <f>'Modulo costi di gestione'!AC4</f>
        <v>36250</v>
      </c>
      <c r="Y15" s="4">
        <f>'Modulo costi di gestione'!AD4</f>
        <v>36250</v>
      </c>
      <c r="Z15" s="4">
        <f>'Modulo costi di gestione'!AE4</f>
        <v>36250</v>
      </c>
      <c r="AA15" s="4">
        <f>'Modulo costi di gestione'!AF4</f>
        <v>36250</v>
      </c>
      <c r="AB15" s="4">
        <f>'Modulo costi di gestione'!AG4</f>
        <v>36250</v>
      </c>
      <c r="AC15" s="4">
        <f>'Modulo costi di gestione'!AH4</f>
        <v>36250</v>
      </c>
      <c r="AD15" s="4">
        <f>'Modulo costi di gestione'!AI4</f>
        <v>36250</v>
      </c>
      <c r="AE15" s="4">
        <f>'Modulo costi di gestione'!AJ4</f>
        <v>36250</v>
      </c>
      <c r="AF15" s="4">
        <f>'Modulo costi di gestione'!AK4</f>
        <v>36250</v>
      </c>
      <c r="AG15" s="4">
        <f>'Modulo costi di gestione'!AL4</f>
        <v>36250</v>
      </c>
      <c r="AH15" s="4">
        <f>'Modulo costi di gestione'!AM4</f>
        <v>36250</v>
      </c>
      <c r="AI15" s="4">
        <f>'Modulo costi di gestione'!AN4</f>
        <v>36250</v>
      </c>
      <c r="AJ15" s="4">
        <f>'Modulo costi di gestione'!AO4</f>
        <v>36250</v>
      </c>
      <c r="AK15" s="4">
        <f>'Modulo costi di gestione'!AP4</f>
        <v>36250</v>
      </c>
      <c r="AL15" s="4">
        <f>'Modulo costi di gestione'!AQ4</f>
        <v>36250</v>
      </c>
    </row>
    <row r="16" spans="2:38" x14ac:dyDescent="0.25">
      <c r="B16" t="s">
        <v>265</v>
      </c>
      <c r="C16" s="4">
        <f>'Modulo costi di gestione'!H5</f>
        <v>36250</v>
      </c>
      <c r="D16" s="4">
        <f>'Modulo costi di gestione'!I5</f>
        <v>36250</v>
      </c>
      <c r="E16" s="4">
        <f>'Modulo costi di gestione'!J5</f>
        <v>36250</v>
      </c>
      <c r="F16" s="4">
        <f>'Modulo costi di gestione'!K5</f>
        <v>36250</v>
      </c>
      <c r="G16" s="4">
        <f>'Modulo costi di gestione'!L5</f>
        <v>36250</v>
      </c>
      <c r="H16" s="4">
        <f>'Modulo costi di gestione'!M5</f>
        <v>36250</v>
      </c>
      <c r="I16" s="4">
        <f>'Modulo costi di gestione'!N5</f>
        <v>36250</v>
      </c>
      <c r="J16" s="4">
        <f>'Modulo costi di gestione'!O5</f>
        <v>36250</v>
      </c>
      <c r="K16" s="4">
        <f>'Modulo costi di gestione'!P5</f>
        <v>36250</v>
      </c>
      <c r="L16" s="4">
        <f>'Modulo costi di gestione'!Q5</f>
        <v>36250</v>
      </c>
      <c r="M16" s="4">
        <f>'Modulo costi di gestione'!R5</f>
        <v>36250</v>
      </c>
      <c r="N16" s="4">
        <f>'Modulo costi di gestione'!S5</f>
        <v>36250</v>
      </c>
      <c r="O16" s="4">
        <f>'Modulo costi di gestione'!T5</f>
        <v>36250</v>
      </c>
      <c r="P16" s="4">
        <f>'Modulo costi di gestione'!U5</f>
        <v>36250</v>
      </c>
      <c r="Q16" s="4">
        <f>'Modulo costi di gestione'!V5</f>
        <v>36250</v>
      </c>
      <c r="R16" s="4">
        <f>'Modulo costi di gestione'!W5</f>
        <v>36250</v>
      </c>
      <c r="S16" s="4">
        <f>'Modulo costi di gestione'!X5</f>
        <v>36250</v>
      </c>
      <c r="T16" s="4">
        <f>'Modulo costi di gestione'!Y5</f>
        <v>36250</v>
      </c>
      <c r="U16" s="4">
        <f>'Modulo costi di gestione'!Z5</f>
        <v>36250</v>
      </c>
      <c r="V16" s="4">
        <f>'Modulo costi di gestione'!AA5</f>
        <v>36250</v>
      </c>
      <c r="W16" s="4">
        <f>'Modulo costi di gestione'!AB5</f>
        <v>36250</v>
      </c>
      <c r="X16" s="4">
        <f>'Modulo costi di gestione'!AC5</f>
        <v>36250</v>
      </c>
      <c r="Y16" s="4">
        <f>'Modulo costi di gestione'!AD5</f>
        <v>36250</v>
      </c>
      <c r="Z16" s="4">
        <f>'Modulo costi di gestione'!AE5</f>
        <v>36250</v>
      </c>
      <c r="AA16" s="4">
        <f>'Modulo costi di gestione'!AF5</f>
        <v>36250</v>
      </c>
      <c r="AB16" s="4">
        <f>'Modulo costi di gestione'!AG5</f>
        <v>36250</v>
      </c>
      <c r="AC16" s="4">
        <f>'Modulo costi di gestione'!AH5</f>
        <v>36250</v>
      </c>
      <c r="AD16" s="4">
        <f>'Modulo costi di gestione'!AI5</f>
        <v>36250</v>
      </c>
      <c r="AE16" s="4">
        <f>'Modulo costi di gestione'!AJ5</f>
        <v>36250</v>
      </c>
      <c r="AF16" s="4">
        <f>'Modulo costi di gestione'!AK5</f>
        <v>36250</v>
      </c>
      <c r="AG16" s="4">
        <f>'Modulo costi di gestione'!AL5</f>
        <v>36250</v>
      </c>
      <c r="AH16" s="4">
        <f>'Modulo costi di gestione'!AM5</f>
        <v>36250</v>
      </c>
      <c r="AI16" s="4">
        <f>'Modulo costi di gestione'!AN5</f>
        <v>36250</v>
      </c>
      <c r="AJ16" s="4">
        <f>'Modulo costi di gestione'!AO5</f>
        <v>36250</v>
      </c>
      <c r="AK16" s="4">
        <f>'Modulo costi di gestione'!AP5</f>
        <v>36250</v>
      </c>
      <c r="AL16" s="4">
        <f>'Modulo costi di gestione'!AQ5</f>
        <v>36250</v>
      </c>
    </row>
    <row r="17" spans="2:38" x14ac:dyDescent="0.25">
      <c r="B17" t="s">
        <v>266</v>
      </c>
      <c r="C17" s="4">
        <f>'Modulo costi di gestione'!H6</f>
        <v>36250</v>
      </c>
      <c r="D17" s="4">
        <f>'Modulo costi di gestione'!I6</f>
        <v>36250</v>
      </c>
      <c r="E17" s="4">
        <f>'Modulo costi di gestione'!J6</f>
        <v>36250</v>
      </c>
      <c r="F17" s="4">
        <f>'Modulo costi di gestione'!K6</f>
        <v>36250</v>
      </c>
      <c r="G17" s="4">
        <f>'Modulo costi di gestione'!L6</f>
        <v>36250</v>
      </c>
      <c r="H17" s="4">
        <f>'Modulo costi di gestione'!M6</f>
        <v>36250</v>
      </c>
      <c r="I17" s="4">
        <f>'Modulo costi di gestione'!N6</f>
        <v>36250</v>
      </c>
      <c r="J17" s="4">
        <f>'Modulo costi di gestione'!O6</f>
        <v>36250</v>
      </c>
      <c r="K17" s="4">
        <f>'Modulo costi di gestione'!P6</f>
        <v>36250</v>
      </c>
      <c r="L17" s="4">
        <f>'Modulo costi di gestione'!Q6</f>
        <v>36250</v>
      </c>
      <c r="M17" s="4">
        <f>'Modulo costi di gestione'!R6</f>
        <v>36250</v>
      </c>
      <c r="N17" s="4">
        <f>'Modulo costi di gestione'!S6</f>
        <v>36250</v>
      </c>
      <c r="O17" s="4">
        <f>'Modulo costi di gestione'!T6</f>
        <v>36250</v>
      </c>
      <c r="P17" s="4">
        <f>'Modulo costi di gestione'!U6</f>
        <v>36250</v>
      </c>
      <c r="Q17" s="4">
        <f>'Modulo costi di gestione'!V6</f>
        <v>36250</v>
      </c>
      <c r="R17" s="4">
        <f>'Modulo costi di gestione'!W6</f>
        <v>36250</v>
      </c>
      <c r="S17" s="4">
        <f>'Modulo costi di gestione'!X6</f>
        <v>36250</v>
      </c>
      <c r="T17" s="4">
        <f>'Modulo costi di gestione'!Y6</f>
        <v>36250</v>
      </c>
      <c r="U17" s="4">
        <f>'Modulo costi di gestione'!Z6</f>
        <v>36250</v>
      </c>
      <c r="V17" s="4">
        <f>'Modulo costi di gestione'!AA6</f>
        <v>36250</v>
      </c>
      <c r="W17" s="4">
        <f>'Modulo costi di gestione'!AB6</f>
        <v>36250</v>
      </c>
      <c r="X17" s="4">
        <f>'Modulo costi di gestione'!AC6</f>
        <v>36250</v>
      </c>
      <c r="Y17" s="4">
        <f>'Modulo costi di gestione'!AD6</f>
        <v>36250</v>
      </c>
      <c r="Z17" s="4">
        <f>'Modulo costi di gestione'!AE6</f>
        <v>36250</v>
      </c>
      <c r="AA17" s="4">
        <f>'Modulo costi di gestione'!AF6</f>
        <v>36250</v>
      </c>
      <c r="AB17" s="4">
        <f>'Modulo costi di gestione'!AG6</f>
        <v>36250</v>
      </c>
      <c r="AC17" s="4">
        <f>'Modulo costi di gestione'!AH6</f>
        <v>36250</v>
      </c>
      <c r="AD17" s="4">
        <f>'Modulo costi di gestione'!AI6</f>
        <v>36250</v>
      </c>
      <c r="AE17" s="4">
        <f>'Modulo costi di gestione'!AJ6</f>
        <v>36250</v>
      </c>
      <c r="AF17" s="4">
        <f>'Modulo costi di gestione'!AK6</f>
        <v>36250</v>
      </c>
      <c r="AG17" s="4">
        <f>'Modulo costi di gestione'!AL6</f>
        <v>36250</v>
      </c>
      <c r="AH17" s="4">
        <f>'Modulo costi di gestione'!AM6</f>
        <v>36250</v>
      </c>
      <c r="AI17" s="4">
        <f>'Modulo costi di gestione'!AN6</f>
        <v>36250</v>
      </c>
      <c r="AJ17" s="4">
        <f>'Modulo costi di gestione'!AO6</f>
        <v>36250</v>
      </c>
      <c r="AK17" s="4">
        <f>'Modulo costi di gestione'!AP6</f>
        <v>36250</v>
      </c>
      <c r="AL17" s="4">
        <f>'Modulo costi di gestione'!AQ6</f>
        <v>36250</v>
      </c>
    </row>
    <row r="18" spans="2:38" s="2" customFormat="1" x14ac:dyDescent="0.25">
      <c r="B18" s="2" t="s">
        <v>237</v>
      </c>
      <c r="C18" s="5">
        <f>SUM(C15:C17)</f>
        <v>108750</v>
      </c>
      <c r="D18" s="5">
        <f t="shared" ref="D18:AL18" si="29">SUM(D15:D17)</f>
        <v>108750</v>
      </c>
      <c r="E18" s="5">
        <f t="shared" si="29"/>
        <v>108750</v>
      </c>
      <c r="F18" s="5">
        <f t="shared" si="29"/>
        <v>108750</v>
      </c>
      <c r="G18" s="5">
        <f t="shared" si="29"/>
        <v>108750</v>
      </c>
      <c r="H18" s="5">
        <f t="shared" si="29"/>
        <v>108750</v>
      </c>
      <c r="I18" s="5">
        <f t="shared" si="29"/>
        <v>108750</v>
      </c>
      <c r="J18" s="5">
        <f t="shared" si="29"/>
        <v>108750</v>
      </c>
      <c r="K18" s="5">
        <f t="shared" si="29"/>
        <v>108750</v>
      </c>
      <c r="L18" s="5">
        <f t="shared" si="29"/>
        <v>108750</v>
      </c>
      <c r="M18" s="5">
        <f t="shared" si="29"/>
        <v>108750</v>
      </c>
      <c r="N18" s="5">
        <f t="shared" si="29"/>
        <v>108750</v>
      </c>
      <c r="O18" s="5">
        <f t="shared" si="29"/>
        <v>108750</v>
      </c>
      <c r="P18" s="5">
        <f t="shared" si="29"/>
        <v>108750</v>
      </c>
      <c r="Q18" s="5">
        <f t="shared" si="29"/>
        <v>108750</v>
      </c>
      <c r="R18" s="5">
        <f t="shared" si="29"/>
        <v>108750</v>
      </c>
      <c r="S18" s="5">
        <f t="shared" si="29"/>
        <v>108750</v>
      </c>
      <c r="T18" s="5">
        <f t="shared" si="29"/>
        <v>108750</v>
      </c>
      <c r="U18" s="5">
        <f t="shared" si="29"/>
        <v>108750</v>
      </c>
      <c r="V18" s="5">
        <f t="shared" si="29"/>
        <v>108750</v>
      </c>
      <c r="W18" s="5">
        <f t="shared" si="29"/>
        <v>108750</v>
      </c>
      <c r="X18" s="5">
        <f t="shared" si="29"/>
        <v>108750</v>
      </c>
      <c r="Y18" s="5">
        <f t="shared" si="29"/>
        <v>108750</v>
      </c>
      <c r="Z18" s="5">
        <f t="shared" si="29"/>
        <v>108750</v>
      </c>
      <c r="AA18" s="5">
        <f t="shared" si="29"/>
        <v>108750</v>
      </c>
      <c r="AB18" s="5">
        <f t="shared" si="29"/>
        <v>108750</v>
      </c>
      <c r="AC18" s="5">
        <f t="shared" si="29"/>
        <v>108750</v>
      </c>
      <c r="AD18" s="5">
        <f t="shared" si="29"/>
        <v>108750</v>
      </c>
      <c r="AE18" s="5">
        <f t="shared" si="29"/>
        <v>108750</v>
      </c>
      <c r="AF18" s="5">
        <f t="shared" si="29"/>
        <v>108750</v>
      </c>
      <c r="AG18" s="5">
        <f t="shared" si="29"/>
        <v>108750</v>
      </c>
      <c r="AH18" s="5">
        <f t="shared" si="29"/>
        <v>108750</v>
      </c>
      <c r="AI18" s="5">
        <f t="shared" si="29"/>
        <v>108750</v>
      </c>
      <c r="AJ18" s="5">
        <f t="shared" si="29"/>
        <v>108750</v>
      </c>
      <c r="AK18" s="5">
        <f t="shared" si="29"/>
        <v>108750</v>
      </c>
      <c r="AL18" s="5">
        <f t="shared" si="29"/>
        <v>108750</v>
      </c>
    </row>
    <row r="19" spans="2:38" x14ac:dyDescent="0.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x14ac:dyDescent="0.25">
      <c r="B20" t="s">
        <v>267</v>
      </c>
      <c r="C20" s="4">
        <f>'Modulo costi di gestione'!H7</f>
        <v>500</v>
      </c>
      <c r="D20" s="4">
        <f>'Modulo costi di gestione'!I7</f>
        <v>500</v>
      </c>
      <c r="E20" s="4">
        <f>'Modulo costi di gestione'!J7</f>
        <v>500</v>
      </c>
      <c r="F20" s="4">
        <f>'Modulo costi di gestione'!K7</f>
        <v>500</v>
      </c>
      <c r="G20" s="4">
        <f>'Modulo costi di gestione'!L7</f>
        <v>500</v>
      </c>
      <c r="H20" s="4">
        <f>'Modulo costi di gestione'!M7</f>
        <v>500</v>
      </c>
      <c r="I20" s="4">
        <f>'Modulo costi di gestione'!N7</f>
        <v>500</v>
      </c>
      <c r="J20" s="4">
        <f>'Modulo costi di gestione'!O7</f>
        <v>500</v>
      </c>
      <c r="K20" s="4">
        <f>'Modulo costi di gestione'!P7</f>
        <v>500</v>
      </c>
      <c r="L20" s="4">
        <f>'Modulo costi di gestione'!Q7</f>
        <v>500</v>
      </c>
      <c r="M20" s="4">
        <f>'Modulo costi di gestione'!R7</f>
        <v>500</v>
      </c>
      <c r="N20" s="4">
        <f>'Modulo costi di gestione'!S7</f>
        <v>500</v>
      </c>
      <c r="O20" s="4">
        <f>'Modulo costi di gestione'!T7</f>
        <v>500</v>
      </c>
      <c r="P20" s="4">
        <f>'Modulo costi di gestione'!U7</f>
        <v>500</v>
      </c>
      <c r="Q20" s="4">
        <f>'Modulo costi di gestione'!V7</f>
        <v>500</v>
      </c>
      <c r="R20" s="4">
        <f>'Modulo costi di gestione'!W7</f>
        <v>500</v>
      </c>
      <c r="S20" s="4">
        <f>'Modulo costi di gestione'!X7</f>
        <v>500</v>
      </c>
      <c r="T20" s="4">
        <f>'Modulo costi di gestione'!Y7</f>
        <v>500</v>
      </c>
      <c r="U20" s="4">
        <f>'Modulo costi di gestione'!Z7</f>
        <v>500</v>
      </c>
      <c r="V20" s="4">
        <f>'Modulo costi di gestione'!AA7</f>
        <v>500</v>
      </c>
      <c r="W20" s="4">
        <f>'Modulo costi di gestione'!AB7</f>
        <v>500</v>
      </c>
      <c r="X20" s="4">
        <f>'Modulo costi di gestione'!AC7</f>
        <v>500</v>
      </c>
      <c r="Y20" s="4">
        <f>'Modulo costi di gestione'!AD7</f>
        <v>500</v>
      </c>
      <c r="Z20" s="4">
        <f>'Modulo costi di gestione'!AE7</f>
        <v>500</v>
      </c>
      <c r="AA20" s="4">
        <f>'Modulo costi di gestione'!AF7</f>
        <v>500</v>
      </c>
      <c r="AB20" s="4">
        <f>'Modulo costi di gestione'!AG7</f>
        <v>500</v>
      </c>
      <c r="AC20" s="4">
        <f>'Modulo costi di gestione'!AH7</f>
        <v>500</v>
      </c>
      <c r="AD20" s="4">
        <f>'Modulo costi di gestione'!AI7</f>
        <v>500</v>
      </c>
      <c r="AE20" s="4">
        <f>'Modulo costi di gestione'!AJ7</f>
        <v>500</v>
      </c>
      <c r="AF20" s="4">
        <f>'Modulo costi di gestione'!AK7</f>
        <v>500</v>
      </c>
      <c r="AG20" s="4">
        <f>'Modulo costi di gestione'!AL7</f>
        <v>500</v>
      </c>
      <c r="AH20" s="4">
        <f>'Modulo costi di gestione'!AM7</f>
        <v>500</v>
      </c>
      <c r="AI20" s="4">
        <f>'Modulo costi di gestione'!AN7</f>
        <v>500</v>
      </c>
      <c r="AJ20" s="4">
        <f>'Modulo costi di gestione'!AO7</f>
        <v>500</v>
      </c>
      <c r="AK20" s="4">
        <f>'Modulo costi di gestione'!AP7</f>
        <v>500</v>
      </c>
      <c r="AL20" s="4">
        <f>'Modulo costi di gestione'!AQ7</f>
        <v>500</v>
      </c>
    </row>
    <row r="21" spans="2:38" x14ac:dyDescent="0.25">
      <c r="B21" t="s">
        <v>268</v>
      </c>
      <c r="C21" s="4">
        <f>'Modulo costi di gestione'!H8</f>
        <v>100</v>
      </c>
      <c r="D21" s="4">
        <f>'Modulo costi di gestione'!I8</f>
        <v>100</v>
      </c>
      <c r="E21" s="4">
        <f>'Modulo costi di gestione'!J8</f>
        <v>100</v>
      </c>
      <c r="F21" s="4">
        <f>'Modulo costi di gestione'!K8</f>
        <v>100</v>
      </c>
      <c r="G21" s="4">
        <f>'Modulo costi di gestione'!L8</f>
        <v>100</v>
      </c>
      <c r="H21" s="4">
        <f>'Modulo costi di gestione'!M8</f>
        <v>100</v>
      </c>
      <c r="I21" s="4">
        <f>'Modulo costi di gestione'!N8</f>
        <v>100</v>
      </c>
      <c r="J21" s="4">
        <f>'Modulo costi di gestione'!O8</f>
        <v>100</v>
      </c>
      <c r="K21" s="4">
        <f>'Modulo costi di gestione'!P8</f>
        <v>100</v>
      </c>
      <c r="L21" s="4">
        <f>'Modulo costi di gestione'!Q8</f>
        <v>100</v>
      </c>
      <c r="M21" s="4">
        <f>'Modulo costi di gestione'!R8</f>
        <v>100</v>
      </c>
      <c r="N21" s="4">
        <f>'Modulo costi di gestione'!S8</f>
        <v>100</v>
      </c>
      <c r="O21" s="4">
        <f>'Modulo costi di gestione'!T8</f>
        <v>100</v>
      </c>
      <c r="P21" s="4">
        <f>'Modulo costi di gestione'!U8</f>
        <v>100</v>
      </c>
      <c r="Q21" s="4">
        <f>'Modulo costi di gestione'!V8</f>
        <v>100</v>
      </c>
      <c r="R21" s="4">
        <f>'Modulo costi di gestione'!W8</f>
        <v>100</v>
      </c>
      <c r="S21" s="4">
        <f>'Modulo costi di gestione'!X8</f>
        <v>100</v>
      </c>
      <c r="T21" s="4">
        <f>'Modulo costi di gestione'!Y8</f>
        <v>100</v>
      </c>
      <c r="U21" s="4">
        <f>'Modulo costi di gestione'!Z8</f>
        <v>100</v>
      </c>
      <c r="V21" s="4">
        <f>'Modulo costi di gestione'!AA8</f>
        <v>100</v>
      </c>
      <c r="W21" s="4">
        <f>'Modulo costi di gestione'!AB8</f>
        <v>100</v>
      </c>
      <c r="X21" s="4">
        <f>'Modulo costi di gestione'!AC8</f>
        <v>100</v>
      </c>
      <c r="Y21" s="4">
        <f>'Modulo costi di gestione'!AD8</f>
        <v>100</v>
      </c>
      <c r="Z21" s="4">
        <f>'Modulo costi di gestione'!AE8</f>
        <v>100</v>
      </c>
      <c r="AA21" s="4">
        <f>'Modulo costi di gestione'!AF8</f>
        <v>100</v>
      </c>
      <c r="AB21" s="4">
        <f>'Modulo costi di gestione'!AG8</f>
        <v>100</v>
      </c>
      <c r="AC21" s="4">
        <f>'Modulo costi di gestione'!AH8</f>
        <v>100</v>
      </c>
      <c r="AD21" s="4">
        <f>'Modulo costi di gestione'!AI8</f>
        <v>100</v>
      </c>
      <c r="AE21" s="4">
        <f>'Modulo costi di gestione'!AJ8</f>
        <v>100</v>
      </c>
      <c r="AF21" s="4">
        <f>'Modulo costi di gestione'!AK8</f>
        <v>100</v>
      </c>
      <c r="AG21" s="4">
        <f>'Modulo costi di gestione'!AL8</f>
        <v>100</v>
      </c>
      <c r="AH21" s="4">
        <f>'Modulo costi di gestione'!AM8</f>
        <v>100</v>
      </c>
      <c r="AI21" s="4">
        <f>'Modulo costi di gestione'!AN8</f>
        <v>100</v>
      </c>
      <c r="AJ21" s="4">
        <f>'Modulo costi di gestione'!AO8</f>
        <v>100</v>
      </c>
      <c r="AK21" s="4">
        <f>'Modulo costi di gestione'!AP8</f>
        <v>100</v>
      </c>
      <c r="AL21" s="4">
        <f>'Modulo costi di gestione'!AQ8</f>
        <v>100</v>
      </c>
    </row>
    <row r="22" spans="2:38" x14ac:dyDescent="0.25">
      <c r="B22" t="s">
        <v>269</v>
      </c>
      <c r="C22" s="4">
        <f>'Modulo costi di gestione'!H9</f>
        <v>0</v>
      </c>
      <c r="D22" s="4">
        <f>'Modulo costi di gestione'!I9</f>
        <v>0</v>
      </c>
      <c r="E22" s="4">
        <f>'Modulo costi di gestione'!J9</f>
        <v>0</v>
      </c>
      <c r="F22" s="4">
        <f>'Modulo costi di gestione'!K9</f>
        <v>0</v>
      </c>
      <c r="G22" s="4">
        <f>'Modulo costi di gestione'!L9</f>
        <v>0</v>
      </c>
      <c r="H22" s="4">
        <f>'Modulo costi di gestione'!M9</f>
        <v>0</v>
      </c>
      <c r="I22" s="4">
        <f>'Modulo costi di gestione'!N9</f>
        <v>0</v>
      </c>
      <c r="J22" s="4">
        <f>'Modulo costi di gestione'!O9</f>
        <v>0</v>
      </c>
      <c r="K22" s="4">
        <f>'Modulo costi di gestione'!P9</f>
        <v>0</v>
      </c>
      <c r="L22" s="4">
        <f>'Modulo costi di gestione'!Q9</f>
        <v>0</v>
      </c>
      <c r="M22" s="4">
        <f>'Modulo costi di gestione'!R9</f>
        <v>0</v>
      </c>
      <c r="N22" s="4">
        <f>'Modulo costi di gestione'!S9</f>
        <v>0</v>
      </c>
      <c r="O22" s="4">
        <f>'Modulo costi di gestione'!T9</f>
        <v>0</v>
      </c>
      <c r="P22" s="4">
        <f>'Modulo costi di gestione'!U9</f>
        <v>0</v>
      </c>
      <c r="Q22" s="4">
        <f>'Modulo costi di gestione'!V9</f>
        <v>0</v>
      </c>
      <c r="R22" s="4">
        <f>'Modulo costi di gestione'!W9</f>
        <v>0</v>
      </c>
      <c r="S22" s="4">
        <f>'Modulo costi di gestione'!X9</f>
        <v>0</v>
      </c>
      <c r="T22" s="4">
        <f>'Modulo costi di gestione'!Y9</f>
        <v>0</v>
      </c>
      <c r="U22" s="4">
        <f>'Modulo costi di gestione'!Z9</f>
        <v>0</v>
      </c>
      <c r="V22" s="4">
        <f>'Modulo costi di gestione'!AA9</f>
        <v>0</v>
      </c>
      <c r="W22" s="4">
        <f>'Modulo costi di gestione'!AB9</f>
        <v>0</v>
      </c>
      <c r="X22" s="4">
        <f>'Modulo costi di gestione'!AC9</f>
        <v>0</v>
      </c>
      <c r="Y22" s="4">
        <f>'Modulo costi di gestione'!AD9</f>
        <v>0</v>
      </c>
      <c r="Z22" s="4">
        <f>'Modulo costi di gestione'!AE9</f>
        <v>0</v>
      </c>
      <c r="AA22" s="4">
        <f>'Modulo costi di gestione'!AF9</f>
        <v>0</v>
      </c>
      <c r="AB22" s="4">
        <f>'Modulo costi di gestione'!AG9</f>
        <v>0</v>
      </c>
      <c r="AC22" s="4">
        <f>'Modulo costi di gestione'!AH9</f>
        <v>0</v>
      </c>
      <c r="AD22" s="4">
        <f>'Modulo costi di gestione'!AI9</f>
        <v>0</v>
      </c>
      <c r="AE22" s="4">
        <f>'Modulo costi di gestione'!AJ9</f>
        <v>0</v>
      </c>
      <c r="AF22" s="4">
        <f>'Modulo costi di gestione'!AK9</f>
        <v>0</v>
      </c>
      <c r="AG22" s="4">
        <f>'Modulo costi di gestione'!AL9</f>
        <v>0</v>
      </c>
      <c r="AH22" s="4">
        <f>'Modulo costi di gestione'!AM9</f>
        <v>0</v>
      </c>
      <c r="AI22" s="4">
        <f>'Modulo costi di gestione'!AN9</f>
        <v>0</v>
      </c>
      <c r="AJ22" s="4">
        <f>'Modulo costi di gestione'!AO9</f>
        <v>0</v>
      </c>
      <c r="AK22" s="4">
        <f>'Modulo costi di gestione'!AP9</f>
        <v>0</v>
      </c>
      <c r="AL22" s="4">
        <f>'Modulo costi di gestione'!AQ9</f>
        <v>0</v>
      </c>
    </row>
    <row r="23" spans="2:38" s="2" customFormat="1" x14ac:dyDescent="0.25">
      <c r="B23" s="9" t="s">
        <v>270</v>
      </c>
      <c r="C23" s="4">
        <f>'Modulo costi di gestione'!H10</f>
        <v>150</v>
      </c>
      <c r="D23" s="4">
        <f>'Modulo costi di gestione'!I10</f>
        <v>150</v>
      </c>
      <c r="E23" s="4">
        <f>'Modulo costi di gestione'!J10</f>
        <v>150</v>
      </c>
      <c r="F23" s="4">
        <f>'Modulo costi di gestione'!K10</f>
        <v>150</v>
      </c>
      <c r="G23" s="4">
        <f>'Modulo costi di gestione'!L10</f>
        <v>150</v>
      </c>
      <c r="H23" s="4">
        <f>'Modulo costi di gestione'!M10</f>
        <v>150</v>
      </c>
      <c r="I23" s="4">
        <f>'Modulo costi di gestione'!N10</f>
        <v>150</v>
      </c>
      <c r="J23" s="4">
        <f>'Modulo costi di gestione'!O10</f>
        <v>150</v>
      </c>
      <c r="K23" s="4">
        <f>'Modulo costi di gestione'!P10</f>
        <v>150</v>
      </c>
      <c r="L23" s="4">
        <f>'Modulo costi di gestione'!Q10</f>
        <v>150</v>
      </c>
      <c r="M23" s="4">
        <f>'Modulo costi di gestione'!R10</f>
        <v>150</v>
      </c>
      <c r="N23" s="4">
        <f>'Modulo costi di gestione'!S10</f>
        <v>150</v>
      </c>
      <c r="O23" s="4">
        <f>'Modulo costi di gestione'!T10</f>
        <v>150</v>
      </c>
      <c r="P23" s="4">
        <f>'Modulo costi di gestione'!U10</f>
        <v>150</v>
      </c>
      <c r="Q23" s="4">
        <f>'Modulo costi di gestione'!V10</f>
        <v>150</v>
      </c>
      <c r="R23" s="4">
        <f>'Modulo costi di gestione'!W10</f>
        <v>150</v>
      </c>
      <c r="S23" s="4">
        <f>'Modulo costi di gestione'!X10</f>
        <v>150</v>
      </c>
      <c r="T23" s="4">
        <f>'Modulo costi di gestione'!Y10</f>
        <v>150</v>
      </c>
      <c r="U23" s="4">
        <f>'Modulo costi di gestione'!Z10</f>
        <v>150</v>
      </c>
      <c r="V23" s="4">
        <f>'Modulo costi di gestione'!AA10</f>
        <v>150</v>
      </c>
      <c r="W23" s="4">
        <f>'Modulo costi di gestione'!AB10</f>
        <v>150</v>
      </c>
      <c r="X23" s="4">
        <f>'Modulo costi di gestione'!AC10</f>
        <v>150</v>
      </c>
      <c r="Y23" s="4">
        <f>'Modulo costi di gestione'!AD10</f>
        <v>150</v>
      </c>
      <c r="Z23" s="4">
        <f>'Modulo costi di gestione'!AE10</f>
        <v>150</v>
      </c>
      <c r="AA23" s="4">
        <f>'Modulo costi di gestione'!AF10</f>
        <v>150</v>
      </c>
      <c r="AB23" s="4">
        <f>'Modulo costi di gestione'!AG10</f>
        <v>150</v>
      </c>
      <c r="AC23" s="4">
        <f>'Modulo costi di gestione'!AH10</f>
        <v>150</v>
      </c>
      <c r="AD23" s="4">
        <f>'Modulo costi di gestione'!AI10</f>
        <v>150</v>
      </c>
      <c r="AE23" s="4">
        <f>'Modulo costi di gestione'!AJ10</f>
        <v>150</v>
      </c>
      <c r="AF23" s="4">
        <f>'Modulo costi di gestione'!AK10</f>
        <v>150</v>
      </c>
      <c r="AG23" s="4">
        <f>'Modulo costi di gestione'!AL10</f>
        <v>150</v>
      </c>
      <c r="AH23" s="4">
        <f>'Modulo costi di gestione'!AM10</f>
        <v>150</v>
      </c>
      <c r="AI23" s="4">
        <f>'Modulo costi di gestione'!AN10</f>
        <v>150</v>
      </c>
      <c r="AJ23" s="4">
        <f>'Modulo costi di gestione'!AO10</f>
        <v>150</v>
      </c>
      <c r="AK23" s="4">
        <f>'Modulo costi di gestione'!AP10</f>
        <v>150</v>
      </c>
      <c r="AL23" s="4">
        <f>'Modulo costi di gestione'!AQ10</f>
        <v>150</v>
      </c>
    </row>
    <row r="24" spans="2:38" x14ac:dyDescent="0.25">
      <c r="B24" t="s">
        <v>271</v>
      </c>
      <c r="C24" s="4">
        <f>'Modulo costi di gestione'!H11</f>
        <v>100</v>
      </c>
      <c r="D24" s="4">
        <f>'Modulo costi di gestione'!I11</f>
        <v>100</v>
      </c>
      <c r="E24" s="4">
        <f>'Modulo costi di gestione'!J11</f>
        <v>100</v>
      </c>
      <c r="F24" s="4">
        <f>'Modulo costi di gestione'!K11</f>
        <v>100</v>
      </c>
      <c r="G24" s="4">
        <f>'Modulo costi di gestione'!L11</f>
        <v>100</v>
      </c>
      <c r="H24" s="4">
        <f>'Modulo costi di gestione'!M11</f>
        <v>100</v>
      </c>
      <c r="I24" s="4">
        <f>'Modulo costi di gestione'!N11</f>
        <v>100</v>
      </c>
      <c r="J24" s="4">
        <f>'Modulo costi di gestione'!O11</f>
        <v>100</v>
      </c>
      <c r="K24" s="4">
        <f>'Modulo costi di gestione'!P11</f>
        <v>100</v>
      </c>
      <c r="L24" s="4">
        <f>'Modulo costi di gestione'!Q11</f>
        <v>100</v>
      </c>
      <c r="M24" s="4">
        <f>'Modulo costi di gestione'!R11</f>
        <v>100</v>
      </c>
      <c r="N24" s="4">
        <f>'Modulo costi di gestione'!S11</f>
        <v>100</v>
      </c>
      <c r="O24" s="4">
        <f>'Modulo costi di gestione'!T11</f>
        <v>100</v>
      </c>
      <c r="P24" s="4">
        <f>'Modulo costi di gestione'!U11</f>
        <v>100</v>
      </c>
      <c r="Q24" s="4">
        <f>'Modulo costi di gestione'!V11</f>
        <v>100</v>
      </c>
      <c r="R24" s="4">
        <f>'Modulo costi di gestione'!W11</f>
        <v>100</v>
      </c>
      <c r="S24" s="4">
        <f>'Modulo costi di gestione'!X11</f>
        <v>100</v>
      </c>
      <c r="T24" s="4">
        <f>'Modulo costi di gestione'!Y11</f>
        <v>100</v>
      </c>
      <c r="U24" s="4">
        <f>'Modulo costi di gestione'!Z11</f>
        <v>100</v>
      </c>
      <c r="V24" s="4">
        <f>'Modulo costi di gestione'!AA11</f>
        <v>100</v>
      </c>
      <c r="W24" s="4">
        <f>'Modulo costi di gestione'!AB11</f>
        <v>100</v>
      </c>
      <c r="X24" s="4">
        <f>'Modulo costi di gestione'!AC11</f>
        <v>100</v>
      </c>
      <c r="Y24" s="4">
        <f>'Modulo costi di gestione'!AD11</f>
        <v>100</v>
      </c>
      <c r="Z24" s="4">
        <f>'Modulo costi di gestione'!AE11</f>
        <v>100</v>
      </c>
      <c r="AA24" s="4">
        <f>'Modulo costi di gestione'!AF11</f>
        <v>100</v>
      </c>
      <c r="AB24" s="4">
        <f>'Modulo costi di gestione'!AG11</f>
        <v>100</v>
      </c>
      <c r="AC24" s="4">
        <f>'Modulo costi di gestione'!AH11</f>
        <v>100</v>
      </c>
      <c r="AD24" s="4">
        <f>'Modulo costi di gestione'!AI11</f>
        <v>100</v>
      </c>
      <c r="AE24" s="4">
        <f>'Modulo costi di gestione'!AJ11</f>
        <v>100</v>
      </c>
      <c r="AF24" s="4">
        <f>'Modulo costi di gestione'!AK11</f>
        <v>100</v>
      </c>
      <c r="AG24" s="4">
        <f>'Modulo costi di gestione'!AL11</f>
        <v>100</v>
      </c>
      <c r="AH24" s="4">
        <f>'Modulo costi di gestione'!AM11</f>
        <v>100</v>
      </c>
      <c r="AI24" s="4">
        <f>'Modulo costi di gestione'!AN11</f>
        <v>100</v>
      </c>
      <c r="AJ24" s="4">
        <f>'Modulo costi di gestione'!AO11</f>
        <v>100</v>
      </c>
      <c r="AK24" s="4">
        <f>'Modulo costi di gestione'!AP11</f>
        <v>100</v>
      </c>
      <c r="AL24" s="4">
        <f>'Modulo costi di gestione'!AQ11</f>
        <v>100</v>
      </c>
    </row>
    <row r="25" spans="2:38" x14ac:dyDescent="0.25">
      <c r="B25" t="s">
        <v>272</v>
      </c>
      <c r="C25" s="4">
        <f>'Modulo costi di gestione'!H12</f>
        <v>0</v>
      </c>
      <c r="D25" s="4">
        <f>'Modulo costi di gestione'!I12</f>
        <v>0</v>
      </c>
      <c r="E25" s="4">
        <f>'Modulo costi di gestione'!J12</f>
        <v>0</v>
      </c>
      <c r="F25" s="4">
        <f>'Modulo costi di gestione'!K12</f>
        <v>0</v>
      </c>
      <c r="G25" s="4">
        <f>'Modulo costi di gestione'!L12</f>
        <v>0</v>
      </c>
      <c r="H25" s="4">
        <f>'Modulo costi di gestione'!M12</f>
        <v>0</v>
      </c>
      <c r="I25" s="4">
        <f>'Modulo costi di gestione'!N12</f>
        <v>0</v>
      </c>
      <c r="J25" s="4">
        <f>'Modulo costi di gestione'!O12</f>
        <v>0</v>
      </c>
      <c r="K25" s="4">
        <f>'Modulo costi di gestione'!P12</f>
        <v>0</v>
      </c>
      <c r="L25" s="4">
        <f>'Modulo costi di gestione'!Q12</f>
        <v>0</v>
      </c>
      <c r="M25" s="4">
        <f>'Modulo costi di gestione'!R12</f>
        <v>0</v>
      </c>
      <c r="N25" s="4">
        <f>'Modulo costi di gestione'!S12</f>
        <v>0</v>
      </c>
      <c r="O25" s="4">
        <f>'Modulo costi di gestione'!T12</f>
        <v>0</v>
      </c>
      <c r="P25" s="4">
        <f>'Modulo costi di gestione'!U12</f>
        <v>0</v>
      </c>
      <c r="Q25" s="4">
        <f>'Modulo costi di gestione'!V12</f>
        <v>0</v>
      </c>
      <c r="R25" s="4">
        <f>'Modulo costi di gestione'!W12</f>
        <v>0</v>
      </c>
      <c r="S25" s="4">
        <f>'Modulo costi di gestione'!X12</f>
        <v>0</v>
      </c>
      <c r="T25" s="4">
        <f>'Modulo costi di gestione'!Y12</f>
        <v>0</v>
      </c>
      <c r="U25" s="4">
        <f>'Modulo costi di gestione'!Z12</f>
        <v>0</v>
      </c>
      <c r="V25" s="4">
        <f>'Modulo costi di gestione'!AA12</f>
        <v>0</v>
      </c>
      <c r="W25" s="4">
        <f>'Modulo costi di gestione'!AB12</f>
        <v>0</v>
      </c>
      <c r="X25" s="4">
        <f>'Modulo costi di gestione'!AC12</f>
        <v>0</v>
      </c>
      <c r="Y25" s="4">
        <f>'Modulo costi di gestione'!AD12</f>
        <v>0</v>
      </c>
      <c r="Z25" s="4">
        <f>'Modulo costi di gestione'!AE12</f>
        <v>0</v>
      </c>
      <c r="AA25" s="4">
        <f>'Modulo costi di gestione'!AF12</f>
        <v>0</v>
      </c>
      <c r="AB25" s="4">
        <f>'Modulo costi di gestione'!AG12</f>
        <v>0</v>
      </c>
      <c r="AC25" s="4">
        <f>'Modulo costi di gestione'!AH12</f>
        <v>0</v>
      </c>
      <c r="AD25" s="4">
        <f>'Modulo costi di gestione'!AI12</f>
        <v>0</v>
      </c>
      <c r="AE25" s="4">
        <f>'Modulo costi di gestione'!AJ12</f>
        <v>0</v>
      </c>
      <c r="AF25" s="4">
        <f>'Modulo costi di gestione'!AK12</f>
        <v>0</v>
      </c>
      <c r="AG25" s="4">
        <f>'Modulo costi di gestione'!AL12</f>
        <v>0</v>
      </c>
      <c r="AH25" s="4">
        <f>'Modulo costi di gestione'!AM12</f>
        <v>0</v>
      </c>
      <c r="AI25" s="4">
        <f>'Modulo costi di gestione'!AN12</f>
        <v>0</v>
      </c>
      <c r="AJ25" s="4">
        <f>'Modulo costi di gestione'!AO12</f>
        <v>0</v>
      </c>
      <c r="AK25" s="4">
        <f>'Modulo costi di gestione'!AP12</f>
        <v>0</v>
      </c>
      <c r="AL25" s="4">
        <f>'Modulo costi di gestione'!AQ12</f>
        <v>0</v>
      </c>
    </row>
    <row r="26" spans="2:38" x14ac:dyDescent="0.25">
      <c r="B26" t="s">
        <v>273</v>
      </c>
      <c r="C26" s="4">
        <f>'Modulo costi di gestione'!H13</f>
        <v>120</v>
      </c>
      <c r="D26" s="4">
        <f>'Modulo costi di gestione'!I13</f>
        <v>120</v>
      </c>
      <c r="E26" s="4">
        <f>'Modulo costi di gestione'!J13</f>
        <v>120</v>
      </c>
      <c r="F26" s="4">
        <f>'Modulo costi di gestione'!K13</f>
        <v>120</v>
      </c>
      <c r="G26" s="4">
        <f>'Modulo costi di gestione'!L13</f>
        <v>120</v>
      </c>
      <c r="H26" s="4">
        <f>'Modulo costi di gestione'!M13</f>
        <v>120</v>
      </c>
      <c r="I26" s="4">
        <f>'Modulo costi di gestione'!N13</f>
        <v>120</v>
      </c>
      <c r="J26" s="4">
        <f>'Modulo costi di gestione'!O13</f>
        <v>120</v>
      </c>
      <c r="K26" s="4">
        <f>'Modulo costi di gestione'!P13</f>
        <v>120</v>
      </c>
      <c r="L26" s="4">
        <f>'Modulo costi di gestione'!Q13</f>
        <v>120</v>
      </c>
      <c r="M26" s="4">
        <f>'Modulo costi di gestione'!R13</f>
        <v>120</v>
      </c>
      <c r="N26" s="4">
        <f>'Modulo costi di gestione'!S13</f>
        <v>120</v>
      </c>
      <c r="O26" s="4">
        <f>'Modulo costi di gestione'!T13</f>
        <v>120</v>
      </c>
      <c r="P26" s="4">
        <f>'Modulo costi di gestione'!U13</f>
        <v>120</v>
      </c>
      <c r="Q26" s="4">
        <f>'Modulo costi di gestione'!V13</f>
        <v>120</v>
      </c>
      <c r="R26" s="4">
        <f>'Modulo costi di gestione'!W13</f>
        <v>120</v>
      </c>
      <c r="S26" s="4">
        <f>'Modulo costi di gestione'!X13</f>
        <v>120</v>
      </c>
      <c r="T26" s="4">
        <f>'Modulo costi di gestione'!Y13</f>
        <v>120</v>
      </c>
      <c r="U26" s="4">
        <f>'Modulo costi di gestione'!Z13</f>
        <v>120</v>
      </c>
      <c r="V26" s="4">
        <f>'Modulo costi di gestione'!AA13</f>
        <v>120</v>
      </c>
      <c r="W26" s="4">
        <f>'Modulo costi di gestione'!AB13</f>
        <v>120</v>
      </c>
      <c r="X26" s="4">
        <f>'Modulo costi di gestione'!AC13</f>
        <v>120</v>
      </c>
      <c r="Y26" s="4">
        <f>'Modulo costi di gestione'!AD13</f>
        <v>120</v>
      </c>
      <c r="Z26" s="4">
        <f>'Modulo costi di gestione'!AE13</f>
        <v>120</v>
      </c>
      <c r="AA26" s="4">
        <f>'Modulo costi di gestione'!AF13</f>
        <v>120</v>
      </c>
      <c r="AB26" s="4">
        <f>'Modulo costi di gestione'!AG13</f>
        <v>120</v>
      </c>
      <c r="AC26" s="4">
        <f>'Modulo costi di gestione'!AH13</f>
        <v>120</v>
      </c>
      <c r="AD26" s="4">
        <f>'Modulo costi di gestione'!AI13</f>
        <v>120</v>
      </c>
      <c r="AE26" s="4">
        <f>'Modulo costi di gestione'!AJ13</f>
        <v>120</v>
      </c>
      <c r="AF26" s="4">
        <f>'Modulo costi di gestione'!AK13</f>
        <v>120</v>
      </c>
      <c r="AG26" s="4">
        <f>'Modulo costi di gestione'!AL13</f>
        <v>120</v>
      </c>
      <c r="AH26" s="4">
        <f>'Modulo costi di gestione'!AM13</f>
        <v>120</v>
      </c>
      <c r="AI26" s="4">
        <f>'Modulo costi di gestione'!AN13</f>
        <v>120</v>
      </c>
      <c r="AJ26" s="4">
        <f>'Modulo costi di gestione'!AO13</f>
        <v>120</v>
      </c>
      <c r="AK26" s="4">
        <f>'Modulo costi di gestione'!AP13</f>
        <v>120</v>
      </c>
      <c r="AL26" s="4">
        <f>'Modulo costi di gestione'!AQ13</f>
        <v>120</v>
      </c>
    </row>
    <row r="27" spans="2:38" x14ac:dyDescent="0.25">
      <c r="B27" t="s">
        <v>274</v>
      </c>
      <c r="C27" s="4">
        <f>'Modulo costi di gestione'!H14</f>
        <v>30</v>
      </c>
      <c r="D27" s="4">
        <f>'Modulo costi di gestione'!I14</f>
        <v>30</v>
      </c>
      <c r="E27" s="4">
        <f>'Modulo costi di gestione'!J14</f>
        <v>30</v>
      </c>
      <c r="F27" s="4">
        <f>'Modulo costi di gestione'!K14</f>
        <v>30</v>
      </c>
      <c r="G27" s="4">
        <f>'Modulo costi di gestione'!L14</f>
        <v>30</v>
      </c>
      <c r="H27" s="4">
        <f>'Modulo costi di gestione'!M14</f>
        <v>30</v>
      </c>
      <c r="I27" s="4">
        <f>'Modulo costi di gestione'!N14</f>
        <v>30</v>
      </c>
      <c r="J27" s="4">
        <f>'Modulo costi di gestione'!O14</f>
        <v>30</v>
      </c>
      <c r="K27" s="4">
        <f>'Modulo costi di gestione'!P14</f>
        <v>30</v>
      </c>
      <c r="L27" s="4">
        <f>'Modulo costi di gestione'!Q14</f>
        <v>30</v>
      </c>
      <c r="M27" s="4">
        <f>'Modulo costi di gestione'!R14</f>
        <v>30</v>
      </c>
      <c r="N27" s="4">
        <f>'Modulo costi di gestione'!S14</f>
        <v>30</v>
      </c>
      <c r="O27" s="4">
        <f>'Modulo costi di gestione'!T14</f>
        <v>30</v>
      </c>
      <c r="P27" s="4">
        <f>'Modulo costi di gestione'!U14</f>
        <v>30</v>
      </c>
      <c r="Q27" s="4">
        <f>'Modulo costi di gestione'!V14</f>
        <v>30</v>
      </c>
      <c r="R27" s="4">
        <f>'Modulo costi di gestione'!W14</f>
        <v>30</v>
      </c>
      <c r="S27" s="4">
        <f>'Modulo costi di gestione'!X14</f>
        <v>30</v>
      </c>
      <c r="T27" s="4">
        <f>'Modulo costi di gestione'!Y14</f>
        <v>30</v>
      </c>
      <c r="U27" s="4">
        <f>'Modulo costi di gestione'!Z14</f>
        <v>30</v>
      </c>
      <c r="V27" s="4">
        <f>'Modulo costi di gestione'!AA14</f>
        <v>30</v>
      </c>
      <c r="W27" s="4">
        <f>'Modulo costi di gestione'!AB14</f>
        <v>30</v>
      </c>
      <c r="X27" s="4">
        <f>'Modulo costi di gestione'!AC14</f>
        <v>30</v>
      </c>
      <c r="Y27" s="4">
        <f>'Modulo costi di gestione'!AD14</f>
        <v>30</v>
      </c>
      <c r="Z27" s="4">
        <f>'Modulo costi di gestione'!AE14</f>
        <v>30</v>
      </c>
      <c r="AA27" s="4">
        <f>'Modulo costi di gestione'!AF14</f>
        <v>30</v>
      </c>
      <c r="AB27" s="4">
        <f>'Modulo costi di gestione'!AG14</f>
        <v>30</v>
      </c>
      <c r="AC27" s="4">
        <f>'Modulo costi di gestione'!AH14</f>
        <v>30</v>
      </c>
      <c r="AD27" s="4">
        <f>'Modulo costi di gestione'!AI14</f>
        <v>30</v>
      </c>
      <c r="AE27" s="4">
        <f>'Modulo costi di gestione'!AJ14</f>
        <v>30</v>
      </c>
      <c r="AF27" s="4">
        <f>'Modulo costi di gestione'!AK14</f>
        <v>30</v>
      </c>
      <c r="AG27" s="4">
        <f>'Modulo costi di gestione'!AL14</f>
        <v>30</v>
      </c>
      <c r="AH27" s="4">
        <f>'Modulo costi di gestione'!AM14</f>
        <v>30</v>
      </c>
      <c r="AI27" s="4">
        <f>'Modulo costi di gestione'!AN14</f>
        <v>30</v>
      </c>
      <c r="AJ27" s="4">
        <f>'Modulo costi di gestione'!AO14</f>
        <v>30</v>
      </c>
      <c r="AK27" s="4">
        <f>'Modulo costi di gestione'!AP14</f>
        <v>30</v>
      </c>
      <c r="AL27" s="4">
        <f>'Modulo costi di gestione'!AQ14</f>
        <v>30</v>
      </c>
    </row>
    <row r="28" spans="2:38" s="2" customFormat="1" x14ac:dyDescent="0.25">
      <c r="B28" s="9" t="s">
        <v>268</v>
      </c>
      <c r="C28" s="4">
        <f>'Modulo costi di gestione'!H15</f>
        <v>0</v>
      </c>
      <c r="D28" s="4">
        <f>'Modulo costi di gestione'!I15</f>
        <v>0</v>
      </c>
      <c r="E28" s="4">
        <f>'Modulo costi di gestione'!J15</f>
        <v>0</v>
      </c>
      <c r="F28" s="4">
        <f>'Modulo costi di gestione'!K15</f>
        <v>0</v>
      </c>
      <c r="G28" s="4">
        <f>'Modulo costi di gestione'!L15</f>
        <v>0</v>
      </c>
      <c r="H28" s="4">
        <f>'Modulo costi di gestione'!M15</f>
        <v>0</v>
      </c>
      <c r="I28" s="4">
        <f>'Modulo costi di gestione'!N15</f>
        <v>0</v>
      </c>
      <c r="J28" s="4">
        <f>'Modulo costi di gestione'!O15</f>
        <v>0</v>
      </c>
      <c r="K28" s="4">
        <f>'Modulo costi di gestione'!P15</f>
        <v>0</v>
      </c>
      <c r="L28" s="4">
        <f>'Modulo costi di gestione'!Q15</f>
        <v>0</v>
      </c>
      <c r="M28" s="4">
        <f>'Modulo costi di gestione'!R15</f>
        <v>0</v>
      </c>
      <c r="N28" s="4">
        <f>'Modulo costi di gestione'!S15</f>
        <v>0</v>
      </c>
      <c r="O28" s="4">
        <f>'Modulo costi di gestione'!T15</f>
        <v>0</v>
      </c>
      <c r="P28" s="4">
        <f>'Modulo costi di gestione'!U15</f>
        <v>0</v>
      </c>
      <c r="Q28" s="4">
        <f>'Modulo costi di gestione'!V15</f>
        <v>0</v>
      </c>
      <c r="R28" s="4">
        <f>'Modulo costi di gestione'!W15</f>
        <v>0</v>
      </c>
      <c r="S28" s="4">
        <f>'Modulo costi di gestione'!X15</f>
        <v>0</v>
      </c>
      <c r="T28" s="4">
        <f>'Modulo costi di gestione'!Y15</f>
        <v>0</v>
      </c>
      <c r="U28" s="4">
        <f>'Modulo costi di gestione'!Z15</f>
        <v>0</v>
      </c>
      <c r="V28" s="4">
        <f>'Modulo costi di gestione'!AA15</f>
        <v>0</v>
      </c>
      <c r="W28" s="4">
        <f>'Modulo costi di gestione'!AB15</f>
        <v>0</v>
      </c>
      <c r="X28" s="4">
        <f>'Modulo costi di gestione'!AC15</f>
        <v>0</v>
      </c>
      <c r="Y28" s="4">
        <f>'Modulo costi di gestione'!AD15</f>
        <v>0</v>
      </c>
      <c r="Z28" s="4">
        <f>'Modulo costi di gestione'!AE15</f>
        <v>0</v>
      </c>
      <c r="AA28" s="4">
        <f>'Modulo costi di gestione'!AF15</f>
        <v>0</v>
      </c>
      <c r="AB28" s="4">
        <f>'Modulo costi di gestione'!AG15</f>
        <v>0</v>
      </c>
      <c r="AC28" s="4">
        <f>'Modulo costi di gestione'!AH15</f>
        <v>0</v>
      </c>
      <c r="AD28" s="4">
        <f>'Modulo costi di gestione'!AI15</f>
        <v>0</v>
      </c>
      <c r="AE28" s="4">
        <f>'Modulo costi di gestione'!AJ15</f>
        <v>0</v>
      </c>
      <c r="AF28" s="4">
        <f>'Modulo costi di gestione'!AK15</f>
        <v>0</v>
      </c>
      <c r="AG28" s="4">
        <f>'Modulo costi di gestione'!AL15</f>
        <v>0</v>
      </c>
      <c r="AH28" s="4">
        <f>'Modulo costi di gestione'!AM15</f>
        <v>0</v>
      </c>
      <c r="AI28" s="4">
        <f>'Modulo costi di gestione'!AN15</f>
        <v>0</v>
      </c>
      <c r="AJ28" s="4">
        <f>'Modulo costi di gestione'!AO15</f>
        <v>0</v>
      </c>
      <c r="AK28" s="4">
        <f>'Modulo costi di gestione'!AP15</f>
        <v>0</v>
      </c>
      <c r="AL28" s="4">
        <f>'Modulo costi di gestione'!AQ15</f>
        <v>0</v>
      </c>
    </row>
    <row r="29" spans="2:38" x14ac:dyDescent="0.25">
      <c r="B29" t="s">
        <v>275</v>
      </c>
      <c r="C29" s="4">
        <f>'Modulo costi di gestione'!H16</f>
        <v>20</v>
      </c>
      <c r="D29" s="4">
        <f>'Modulo costi di gestione'!I16</f>
        <v>20</v>
      </c>
      <c r="E29" s="4">
        <f>'Modulo costi di gestione'!J16</f>
        <v>20</v>
      </c>
      <c r="F29" s="4">
        <f>'Modulo costi di gestione'!K16</f>
        <v>20</v>
      </c>
      <c r="G29" s="4">
        <f>'Modulo costi di gestione'!L16</f>
        <v>20</v>
      </c>
      <c r="H29" s="4">
        <f>'Modulo costi di gestione'!M16</f>
        <v>20</v>
      </c>
      <c r="I29" s="4">
        <f>'Modulo costi di gestione'!N16</f>
        <v>20</v>
      </c>
      <c r="J29" s="4">
        <f>'Modulo costi di gestione'!O16</f>
        <v>20</v>
      </c>
      <c r="K29" s="4">
        <f>'Modulo costi di gestione'!P16</f>
        <v>20</v>
      </c>
      <c r="L29" s="4">
        <f>'Modulo costi di gestione'!Q16</f>
        <v>20</v>
      </c>
      <c r="M29" s="4">
        <f>'Modulo costi di gestione'!R16</f>
        <v>20</v>
      </c>
      <c r="N29" s="4">
        <f>'Modulo costi di gestione'!S16</f>
        <v>20</v>
      </c>
      <c r="O29" s="4">
        <f>'Modulo costi di gestione'!T16</f>
        <v>20</v>
      </c>
      <c r="P29" s="4">
        <f>'Modulo costi di gestione'!U16</f>
        <v>20</v>
      </c>
      <c r="Q29" s="4">
        <f>'Modulo costi di gestione'!V16</f>
        <v>20</v>
      </c>
      <c r="R29" s="4">
        <f>'Modulo costi di gestione'!W16</f>
        <v>20</v>
      </c>
      <c r="S29" s="4">
        <f>'Modulo costi di gestione'!X16</f>
        <v>20</v>
      </c>
      <c r="T29" s="4">
        <f>'Modulo costi di gestione'!Y16</f>
        <v>20</v>
      </c>
      <c r="U29" s="4">
        <f>'Modulo costi di gestione'!Z16</f>
        <v>20</v>
      </c>
      <c r="V29" s="4">
        <f>'Modulo costi di gestione'!AA16</f>
        <v>20</v>
      </c>
      <c r="W29" s="4">
        <f>'Modulo costi di gestione'!AB16</f>
        <v>20</v>
      </c>
      <c r="X29" s="4">
        <f>'Modulo costi di gestione'!AC16</f>
        <v>20</v>
      </c>
      <c r="Y29" s="4">
        <f>'Modulo costi di gestione'!AD16</f>
        <v>20</v>
      </c>
      <c r="Z29" s="4">
        <f>'Modulo costi di gestione'!AE16</f>
        <v>20</v>
      </c>
      <c r="AA29" s="4">
        <f>'Modulo costi di gestione'!AF16</f>
        <v>20</v>
      </c>
      <c r="AB29" s="4">
        <f>'Modulo costi di gestione'!AG16</f>
        <v>20</v>
      </c>
      <c r="AC29" s="4">
        <f>'Modulo costi di gestione'!AH16</f>
        <v>20</v>
      </c>
      <c r="AD29" s="4">
        <f>'Modulo costi di gestione'!AI16</f>
        <v>20</v>
      </c>
      <c r="AE29" s="4">
        <f>'Modulo costi di gestione'!AJ16</f>
        <v>20</v>
      </c>
      <c r="AF29" s="4">
        <f>'Modulo costi di gestione'!AK16</f>
        <v>20</v>
      </c>
      <c r="AG29" s="4">
        <f>'Modulo costi di gestione'!AL16</f>
        <v>20</v>
      </c>
      <c r="AH29" s="4">
        <f>'Modulo costi di gestione'!AM16</f>
        <v>20</v>
      </c>
      <c r="AI29" s="4">
        <f>'Modulo costi di gestione'!AN16</f>
        <v>20</v>
      </c>
      <c r="AJ29" s="4">
        <f>'Modulo costi di gestione'!AO16</f>
        <v>20</v>
      </c>
      <c r="AK29" s="4">
        <f>'Modulo costi di gestione'!AP16</f>
        <v>20</v>
      </c>
      <c r="AL29" s="4">
        <f>'Modulo costi di gestione'!AQ16</f>
        <v>20</v>
      </c>
    </row>
    <row r="30" spans="2:38" s="2" customFormat="1" x14ac:dyDescent="0.25">
      <c r="B30" s="9" t="s">
        <v>276</v>
      </c>
      <c r="C30" s="4">
        <f>'Modulo costi di gestione'!H17</f>
        <v>0</v>
      </c>
      <c r="D30" s="4">
        <f>'Modulo costi di gestione'!I17</f>
        <v>0</v>
      </c>
      <c r="E30" s="4">
        <f>'Modulo costi di gestione'!J17</f>
        <v>0</v>
      </c>
      <c r="F30" s="4">
        <f>'Modulo costi di gestione'!K17</f>
        <v>0</v>
      </c>
      <c r="G30" s="4">
        <f>'Modulo costi di gestione'!L17</f>
        <v>0</v>
      </c>
      <c r="H30" s="4">
        <f>'Modulo costi di gestione'!M17</f>
        <v>0</v>
      </c>
      <c r="I30" s="4">
        <f>'Modulo costi di gestione'!N17</f>
        <v>0</v>
      </c>
      <c r="J30" s="4">
        <f>'Modulo costi di gestione'!O17</f>
        <v>0</v>
      </c>
      <c r="K30" s="4">
        <f>'Modulo costi di gestione'!P17</f>
        <v>0</v>
      </c>
      <c r="L30" s="4">
        <f>'Modulo costi di gestione'!Q17</f>
        <v>0</v>
      </c>
      <c r="M30" s="4">
        <f>'Modulo costi di gestione'!R17</f>
        <v>0</v>
      </c>
      <c r="N30" s="4">
        <f>'Modulo costi di gestione'!S17</f>
        <v>0</v>
      </c>
      <c r="O30" s="4">
        <f>'Modulo costi di gestione'!T17</f>
        <v>0</v>
      </c>
      <c r="P30" s="4">
        <f>'Modulo costi di gestione'!U17</f>
        <v>0</v>
      </c>
      <c r="Q30" s="4">
        <f>'Modulo costi di gestione'!V17</f>
        <v>0</v>
      </c>
      <c r="R30" s="4">
        <f>'Modulo costi di gestione'!W17</f>
        <v>0</v>
      </c>
      <c r="S30" s="4">
        <f>'Modulo costi di gestione'!X17</f>
        <v>0</v>
      </c>
      <c r="T30" s="4">
        <f>'Modulo costi di gestione'!Y17</f>
        <v>0</v>
      </c>
      <c r="U30" s="4">
        <f>'Modulo costi di gestione'!Z17</f>
        <v>0</v>
      </c>
      <c r="V30" s="4">
        <f>'Modulo costi di gestione'!AA17</f>
        <v>0</v>
      </c>
      <c r="W30" s="4">
        <f>'Modulo costi di gestione'!AB17</f>
        <v>0</v>
      </c>
      <c r="X30" s="4">
        <f>'Modulo costi di gestione'!AC17</f>
        <v>0</v>
      </c>
      <c r="Y30" s="4">
        <f>'Modulo costi di gestione'!AD17</f>
        <v>0</v>
      </c>
      <c r="Z30" s="4">
        <f>'Modulo costi di gestione'!AE17</f>
        <v>0</v>
      </c>
      <c r="AA30" s="4">
        <f>'Modulo costi di gestione'!AF17</f>
        <v>0</v>
      </c>
      <c r="AB30" s="4">
        <f>'Modulo costi di gestione'!AG17</f>
        <v>0</v>
      </c>
      <c r="AC30" s="4">
        <f>'Modulo costi di gestione'!AH17</f>
        <v>0</v>
      </c>
      <c r="AD30" s="4">
        <f>'Modulo costi di gestione'!AI17</f>
        <v>0</v>
      </c>
      <c r="AE30" s="4">
        <f>'Modulo costi di gestione'!AJ17</f>
        <v>0</v>
      </c>
      <c r="AF30" s="4">
        <f>'Modulo costi di gestione'!AK17</f>
        <v>0</v>
      </c>
      <c r="AG30" s="4">
        <f>'Modulo costi di gestione'!AL17</f>
        <v>0</v>
      </c>
      <c r="AH30" s="4">
        <f>'Modulo costi di gestione'!AM17</f>
        <v>0</v>
      </c>
      <c r="AI30" s="4">
        <f>'Modulo costi di gestione'!AN17</f>
        <v>0</v>
      </c>
      <c r="AJ30" s="4">
        <f>'Modulo costi di gestione'!AO17</f>
        <v>0</v>
      </c>
      <c r="AK30" s="4">
        <f>'Modulo costi di gestione'!AP17</f>
        <v>0</v>
      </c>
      <c r="AL30" s="4">
        <f>'Modulo costi di gestione'!AQ17</f>
        <v>0</v>
      </c>
    </row>
    <row r="31" spans="2:38" x14ac:dyDescent="0.25">
      <c r="B31" t="s">
        <v>277</v>
      </c>
      <c r="C31" s="4">
        <f>'Modulo costi di gestione'!H18</f>
        <v>150</v>
      </c>
      <c r="D31" s="4">
        <f>'Modulo costi di gestione'!I18</f>
        <v>150</v>
      </c>
      <c r="E31" s="4">
        <f>'Modulo costi di gestione'!J18</f>
        <v>150</v>
      </c>
      <c r="F31" s="4">
        <f>'Modulo costi di gestione'!K18</f>
        <v>150</v>
      </c>
      <c r="G31" s="4">
        <f>'Modulo costi di gestione'!L18</f>
        <v>150</v>
      </c>
      <c r="H31" s="4">
        <f>'Modulo costi di gestione'!M18</f>
        <v>150</v>
      </c>
      <c r="I31" s="4">
        <f>'Modulo costi di gestione'!N18</f>
        <v>150</v>
      </c>
      <c r="J31" s="4">
        <f>'Modulo costi di gestione'!O18</f>
        <v>150</v>
      </c>
      <c r="K31" s="4">
        <f>'Modulo costi di gestione'!P18</f>
        <v>150</v>
      </c>
      <c r="L31" s="4">
        <f>'Modulo costi di gestione'!Q18</f>
        <v>150</v>
      </c>
      <c r="M31" s="4">
        <f>'Modulo costi di gestione'!R18</f>
        <v>150</v>
      </c>
      <c r="N31" s="4">
        <f>'Modulo costi di gestione'!S18</f>
        <v>150</v>
      </c>
      <c r="O31" s="4">
        <f>'Modulo costi di gestione'!T18</f>
        <v>150</v>
      </c>
      <c r="P31" s="4">
        <f>'Modulo costi di gestione'!U18</f>
        <v>150</v>
      </c>
      <c r="Q31" s="4">
        <f>'Modulo costi di gestione'!V18</f>
        <v>150</v>
      </c>
      <c r="R31" s="4">
        <f>'Modulo costi di gestione'!W18</f>
        <v>150</v>
      </c>
      <c r="S31" s="4">
        <f>'Modulo costi di gestione'!X18</f>
        <v>150</v>
      </c>
      <c r="T31" s="4">
        <f>'Modulo costi di gestione'!Y18</f>
        <v>150</v>
      </c>
      <c r="U31" s="4">
        <f>'Modulo costi di gestione'!Z18</f>
        <v>150</v>
      </c>
      <c r="V31" s="4">
        <f>'Modulo costi di gestione'!AA18</f>
        <v>150</v>
      </c>
      <c r="W31" s="4">
        <f>'Modulo costi di gestione'!AB18</f>
        <v>150</v>
      </c>
      <c r="X31" s="4">
        <f>'Modulo costi di gestione'!AC18</f>
        <v>150</v>
      </c>
      <c r="Y31" s="4">
        <f>'Modulo costi di gestione'!AD18</f>
        <v>150</v>
      </c>
      <c r="Z31" s="4">
        <f>'Modulo costi di gestione'!AE18</f>
        <v>150</v>
      </c>
      <c r="AA31" s="4">
        <f>'Modulo costi di gestione'!AF18</f>
        <v>150</v>
      </c>
      <c r="AB31" s="4">
        <f>'Modulo costi di gestione'!AG18</f>
        <v>150</v>
      </c>
      <c r="AC31" s="4">
        <f>'Modulo costi di gestione'!AH18</f>
        <v>150</v>
      </c>
      <c r="AD31" s="4">
        <f>'Modulo costi di gestione'!AI18</f>
        <v>150</v>
      </c>
      <c r="AE31" s="4">
        <f>'Modulo costi di gestione'!AJ18</f>
        <v>150</v>
      </c>
      <c r="AF31" s="4">
        <f>'Modulo costi di gestione'!AK18</f>
        <v>150</v>
      </c>
      <c r="AG31" s="4">
        <f>'Modulo costi di gestione'!AL18</f>
        <v>150</v>
      </c>
      <c r="AH31" s="4">
        <f>'Modulo costi di gestione'!AM18</f>
        <v>150</v>
      </c>
      <c r="AI31" s="4">
        <f>'Modulo costi di gestione'!AN18</f>
        <v>150</v>
      </c>
      <c r="AJ31" s="4">
        <f>'Modulo costi di gestione'!AO18</f>
        <v>150</v>
      </c>
      <c r="AK31" s="4">
        <f>'Modulo costi di gestione'!AP18</f>
        <v>150</v>
      </c>
      <c r="AL31" s="4">
        <f>'Modulo costi di gestione'!AQ18</f>
        <v>150</v>
      </c>
    </row>
    <row r="32" spans="2:38" x14ac:dyDescent="0.25">
      <c r="B32" t="s">
        <v>278</v>
      </c>
      <c r="C32" s="4">
        <f>'Modulo costi di gestione'!H19</f>
        <v>0</v>
      </c>
      <c r="D32" s="4">
        <f>'Modulo costi di gestione'!I19</f>
        <v>0</v>
      </c>
      <c r="E32" s="4">
        <f>'Modulo costi di gestione'!J19</f>
        <v>0</v>
      </c>
      <c r="F32" s="4">
        <f>'Modulo costi di gestione'!K19</f>
        <v>0</v>
      </c>
      <c r="G32" s="4">
        <f>'Modulo costi di gestione'!L19</f>
        <v>0</v>
      </c>
      <c r="H32" s="4">
        <f>'Modulo costi di gestione'!M19</f>
        <v>0</v>
      </c>
      <c r="I32" s="4">
        <f>'Modulo costi di gestione'!N19</f>
        <v>0</v>
      </c>
      <c r="J32" s="4">
        <f>'Modulo costi di gestione'!O19</f>
        <v>0</v>
      </c>
      <c r="K32" s="4">
        <f>'Modulo costi di gestione'!P19</f>
        <v>0</v>
      </c>
      <c r="L32" s="4">
        <f>'Modulo costi di gestione'!Q19</f>
        <v>0</v>
      </c>
      <c r="M32" s="4">
        <f>'Modulo costi di gestione'!R19</f>
        <v>0</v>
      </c>
      <c r="N32" s="4">
        <f>'Modulo costi di gestione'!S19</f>
        <v>0</v>
      </c>
      <c r="O32" s="4">
        <f>'Modulo costi di gestione'!T19</f>
        <v>0</v>
      </c>
      <c r="P32" s="4">
        <f>'Modulo costi di gestione'!U19</f>
        <v>0</v>
      </c>
      <c r="Q32" s="4">
        <f>'Modulo costi di gestione'!V19</f>
        <v>0</v>
      </c>
      <c r="R32" s="4">
        <f>'Modulo costi di gestione'!W19</f>
        <v>0</v>
      </c>
      <c r="S32" s="4">
        <f>'Modulo costi di gestione'!X19</f>
        <v>0</v>
      </c>
      <c r="T32" s="4">
        <f>'Modulo costi di gestione'!Y19</f>
        <v>0</v>
      </c>
      <c r="U32" s="4">
        <f>'Modulo costi di gestione'!Z19</f>
        <v>0</v>
      </c>
      <c r="V32" s="4">
        <f>'Modulo costi di gestione'!AA19</f>
        <v>0</v>
      </c>
      <c r="W32" s="4">
        <f>'Modulo costi di gestione'!AB19</f>
        <v>0</v>
      </c>
      <c r="X32" s="4">
        <f>'Modulo costi di gestione'!AC19</f>
        <v>0</v>
      </c>
      <c r="Y32" s="4">
        <f>'Modulo costi di gestione'!AD19</f>
        <v>0</v>
      </c>
      <c r="Z32" s="4">
        <f>'Modulo costi di gestione'!AE19</f>
        <v>0</v>
      </c>
      <c r="AA32" s="4">
        <f>'Modulo costi di gestione'!AF19</f>
        <v>0</v>
      </c>
      <c r="AB32" s="4">
        <f>'Modulo costi di gestione'!AG19</f>
        <v>0</v>
      </c>
      <c r="AC32" s="4">
        <f>'Modulo costi di gestione'!AH19</f>
        <v>0</v>
      </c>
      <c r="AD32" s="4">
        <f>'Modulo costi di gestione'!AI19</f>
        <v>0</v>
      </c>
      <c r="AE32" s="4">
        <f>'Modulo costi di gestione'!AJ19</f>
        <v>0</v>
      </c>
      <c r="AF32" s="4">
        <f>'Modulo costi di gestione'!AK19</f>
        <v>0</v>
      </c>
      <c r="AG32" s="4">
        <f>'Modulo costi di gestione'!AL19</f>
        <v>0</v>
      </c>
      <c r="AH32" s="4">
        <f>'Modulo costi di gestione'!AM19</f>
        <v>0</v>
      </c>
      <c r="AI32" s="4">
        <f>'Modulo costi di gestione'!AN19</f>
        <v>0</v>
      </c>
      <c r="AJ32" s="4">
        <f>'Modulo costi di gestione'!AO19</f>
        <v>0</v>
      </c>
      <c r="AK32" s="4">
        <f>'Modulo costi di gestione'!AP19</f>
        <v>0</v>
      </c>
      <c r="AL32" s="4">
        <f>'Modulo costi di gestione'!AQ19</f>
        <v>0</v>
      </c>
    </row>
    <row r="33" spans="2:38" x14ac:dyDescent="0.25">
      <c r="B33" t="s">
        <v>279</v>
      </c>
      <c r="C33" s="4">
        <f>'Modulo costi di gestione'!H20</f>
        <v>10</v>
      </c>
      <c r="D33" s="4">
        <f>'Modulo costi di gestione'!I20</f>
        <v>10</v>
      </c>
      <c r="E33" s="4">
        <f>'Modulo costi di gestione'!J20</f>
        <v>10</v>
      </c>
      <c r="F33" s="4">
        <f>'Modulo costi di gestione'!K20</f>
        <v>10</v>
      </c>
      <c r="G33" s="4">
        <f>'Modulo costi di gestione'!L20</f>
        <v>10</v>
      </c>
      <c r="H33" s="4">
        <f>'Modulo costi di gestione'!M20</f>
        <v>10</v>
      </c>
      <c r="I33" s="4">
        <f>'Modulo costi di gestione'!N20</f>
        <v>10</v>
      </c>
      <c r="J33" s="4">
        <f>'Modulo costi di gestione'!O20</f>
        <v>10</v>
      </c>
      <c r="K33" s="4">
        <f>'Modulo costi di gestione'!P20</f>
        <v>10</v>
      </c>
      <c r="L33" s="4">
        <f>'Modulo costi di gestione'!Q20</f>
        <v>10</v>
      </c>
      <c r="M33" s="4">
        <f>'Modulo costi di gestione'!R20</f>
        <v>10</v>
      </c>
      <c r="N33" s="4">
        <f>'Modulo costi di gestione'!S20</f>
        <v>10</v>
      </c>
      <c r="O33" s="4">
        <f>'Modulo costi di gestione'!T20</f>
        <v>10</v>
      </c>
      <c r="P33" s="4">
        <f>'Modulo costi di gestione'!U20</f>
        <v>10</v>
      </c>
      <c r="Q33" s="4">
        <f>'Modulo costi di gestione'!V20</f>
        <v>10</v>
      </c>
      <c r="R33" s="4">
        <f>'Modulo costi di gestione'!W20</f>
        <v>10</v>
      </c>
      <c r="S33" s="4">
        <f>'Modulo costi di gestione'!X20</f>
        <v>10</v>
      </c>
      <c r="T33" s="4">
        <f>'Modulo costi di gestione'!Y20</f>
        <v>10</v>
      </c>
      <c r="U33" s="4">
        <f>'Modulo costi di gestione'!Z20</f>
        <v>10</v>
      </c>
      <c r="V33" s="4">
        <f>'Modulo costi di gestione'!AA20</f>
        <v>10</v>
      </c>
      <c r="W33" s="4">
        <f>'Modulo costi di gestione'!AB20</f>
        <v>10</v>
      </c>
      <c r="X33" s="4">
        <f>'Modulo costi di gestione'!AC20</f>
        <v>10</v>
      </c>
      <c r="Y33" s="4">
        <f>'Modulo costi di gestione'!AD20</f>
        <v>10</v>
      </c>
      <c r="Z33" s="4">
        <f>'Modulo costi di gestione'!AE20</f>
        <v>10</v>
      </c>
      <c r="AA33" s="4">
        <f>'Modulo costi di gestione'!AF20</f>
        <v>10</v>
      </c>
      <c r="AB33" s="4">
        <f>'Modulo costi di gestione'!AG20</f>
        <v>10</v>
      </c>
      <c r="AC33" s="4">
        <f>'Modulo costi di gestione'!AH20</f>
        <v>10</v>
      </c>
      <c r="AD33" s="4">
        <f>'Modulo costi di gestione'!AI20</f>
        <v>10</v>
      </c>
      <c r="AE33" s="4">
        <f>'Modulo costi di gestione'!AJ20</f>
        <v>10</v>
      </c>
      <c r="AF33" s="4">
        <f>'Modulo costi di gestione'!AK20</f>
        <v>10</v>
      </c>
      <c r="AG33" s="4">
        <f>'Modulo costi di gestione'!AL20</f>
        <v>10</v>
      </c>
      <c r="AH33" s="4">
        <f>'Modulo costi di gestione'!AM20</f>
        <v>10</v>
      </c>
      <c r="AI33" s="4">
        <f>'Modulo costi di gestione'!AN20</f>
        <v>10</v>
      </c>
      <c r="AJ33" s="4">
        <f>'Modulo costi di gestione'!AO20</f>
        <v>10</v>
      </c>
      <c r="AK33" s="4">
        <f>'Modulo costi di gestione'!AP20</f>
        <v>10</v>
      </c>
      <c r="AL33" s="4">
        <f>'Modulo costi di gestione'!AQ20</f>
        <v>10</v>
      </c>
    </row>
    <row r="34" spans="2:38" x14ac:dyDescent="0.25">
      <c r="B34" t="s">
        <v>280</v>
      </c>
      <c r="C34" s="4">
        <f>'Modulo costi di gestione'!H21</f>
        <v>0</v>
      </c>
      <c r="D34" s="4">
        <f>'Modulo costi di gestione'!I21</f>
        <v>0</v>
      </c>
      <c r="E34" s="4">
        <f>'Modulo costi di gestione'!J21</f>
        <v>0</v>
      </c>
      <c r="F34" s="4">
        <f>'Modulo costi di gestione'!K21</f>
        <v>0</v>
      </c>
      <c r="G34" s="4">
        <f>'Modulo costi di gestione'!L21</f>
        <v>0</v>
      </c>
      <c r="H34" s="4">
        <f>'Modulo costi di gestione'!M21</f>
        <v>0</v>
      </c>
      <c r="I34" s="4">
        <f>'Modulo costi di gestione'!N21</f>
        <v>0</v>
      </c>
      <c r="J34" s="4">
        <f>'Modulo costi di gestione'!O21</f>
        <v>0</v>
      </c>
      <c r="K34" s="4">
        <f>'Modulo costi di gestione'!P21</f>
        <v>0</v>
      </c>
      <c r="L34" s="4">
        <f>'Modulo costi di gestione'!Q21</f>
        <v>0</v>
      </c>
      <c r="M34" s="4">
        <f>'Modulo costi di gestione'!R21</f>
        <v>0</v>
      </c>
      <c r="N34" s="4">
        <f>'Modulo costi di gestione'!S21</f>
        <v>0</v>
      </c>
      <c r="O34" s="4">
        <f>'Modulo costi di gestione'!T21</f>
        <v>0</v>
      </c>
      <c r="P34" s="4">
        <f>'Modulo costi di gestione'!U21</f>
        <v>0</v>
      </c>
      <c r="Q34" s="4">
        <f>'Modulo costi di gestione'!V21</f>
        <v>0</v>
      </c>
      <c r="R34" s="4">
        <f>'Modulo costi di gestione'!W21</f>
        <v>0</v>
      </c>
      <c r="S34" s="4">
        <f>'Modulo costi di gestione'!X21</f>
        <v>0</v>
      </c>
      <c r="T34" s="4">
        <f>'Modulo costi di gestione'!Y21</f>
        <v>0</v>
      </c>
      <c r="U34" s="4">
        <f>'Modulo costi di gestione'!Z21</f>
        <v>0</v>
      </c>
      <c r="V34" s="4">
        <f>'Modulo costi di gestione'!AA21</f>
        <v>0</v>
      </c>
      <c r="W34" s="4">
        <f>'Modulo costi di gestione'!AB21</f>
        <v>0</v>
      </c>
      <c r="X34" s="4">
        <f>'Modulo costi di gestione'!AC21</f>
        <v>0</v>
      </c>
      <c r="Y34" s="4">
        <f>'Modulo costi di gestione'!AD21</f>
        <v>0</v>
      </c>
      <c r="Z34" s="4">
        <f>'Modulo costi di gestione'!AE21</f>
        <v>0</v>
      </c>
      <c r="AA34" s="4">
        <f>'Modulo costi di gestione'!AF21</f>
        <v>0</v>
      </c>
      <c r="AB34" s="4">
        <f>'Modulo costi di gestione'!AG21</f>
        <v>0</v>
      </c>
      <c r="AC34" s="4">
        <f>'Modulo costi di gestione'!AH21</f>
        <v>0</v>
      </c>
      <c r="AD34" s="4">
        <f>'Modulo costi di gestione'!AI21</f>
        <v>0</v>
      </c>
      <c r="AE34" s="4">
        <f>'Modulo costi di gestione'!AJ21</f>
        <v>0</v>
      </c>
      <c r="AF34" s="4">
        <f>'Modulo costi di gestione'!AK21</f>
        <v>0</v>
      </c>
      <c r="AG34" s="4">
        <f>'Modulo costi di gestione'!AL21</f>
        <v>0</v>
      </c>
      <c r="AH34" s="4">
        <f>'Modulo costi di gestione'!AM21</f>
        <v>0</v>
      </c>
      <c r="AI34" s="4">
        <f>'Modulo costi di gestione'!AN21</f>
        <v>0</v>
      </c>
      <c r="AJ34" s="4">
        <f>'Modulo costi di gestione'!AO21</f>
        <v>0</v>
      </c>
      <c r="AK34" s="4">
        <f>'Modulo costi di gestione'!AP21</f>
        <v>0</v>
      </c>
      <c r="AL34" s="4">
        <f>'Modulo costi di gestione'!AQ21</f>
        <v>0</v>
      </c>
    </row>
    <row r="35" spans="2:38" s="2" customFormat="1" x14ac:dyDescent="0.25">
      <c r="B35" s="9" t="s">
        <v>281</v>
      </c>
      <c r="C35" s="4">
        <f>'Modulo costi di gestione'!H22</f>
        <v>0</v>
      </c>
      <c r="D35" s="4">
        <f>'Modulo costi di gestione'!I22</f>
        <v>0</v>
      </c>
      <c r="E35" s="4">
        <f>'Modulo costi di gestione'!J22</f>
        <v>0</v>
      </c>
      <c r="F35" s="4">
        <f>'Modulo costi di gestione'!K22</f>
        <v>0</v>
      </c>
      <c r="G35" s="4">
        <f>'Modulo costi di gestione'!L22</f>
        <v>0</v>
      </c>
      <c r="H35" s="4">
        <f>'Modulo costi di gestione'!M22</f>
        <v>0</v>
      </c>
      <c r="I35" s="4">
        <f>'Modulo costi di gestione'!N22</f>
        <v>0</v>
      </c>
      <c r="J35" s="4">
        <f>'Modulo costi di gestione'!O22</f>
        <v>0</v>
      </c>
      <c r="K35" s="4">
        <f>'Modulo costi di gestione'!P22</f>
        <v>0</v>
      </c>
      <c r="L35" s="4">
        <f>'Modulo costi di gestione'!Q22</f>
        <v>0</v>
      </c>
      <c r="M35" s="4">
        <f>'Modulo costi di gestione'!R22</f>
        <v>0</v>
      </c>
      <c r="N35" s="4">
        <f>'Modulo costi di gestione'!S22</f>
        <v>0</v>
      </c>
      <c r="O35" s="4">
        <f>'Modulo costi di gestione'!T22</f>
        <v>0</v>
      </c>
      <c r="P35" s="4">
        <f>'Modulo costi di gestione'!U22</f>
        <v>0</v>
      </c>
      <c r="Q35" s="4">
        <f>'Modulo costi di gestione'!V22</f>
        <v>0</v>
      </c>
      <c r="R35" s="4">
        <f>'Modulo costi di gestione'!W22</f>
        <v>0</v>
      </c>
      <c r="S35" s="4">
        <f>'Modulo costi di gestione'!X22</f>
        <v>0</v>
      </c>
      <c r="T35" s="4">
        <f>'Modulo costi di gestione'!Y22</f>
        <v>0</v>
      </c>
      <c r="U35" s="4">
        <f>'Modulo costi di gestione'!Z22</f>
        <v>0</v>
      </c>
      <c r="V35" s="4">
        <f>'Modulo costi di gestione'!AA22</f>
        <v>0</v>
      </c>
      <c r="W35" s="4">
        <f>'Modulo costi di gestione'!AB22</f>
        <v>0</v>
      </c>
      <c r="X35" s="4">
        <f>'Modulo costi di gestione'!AC22</f>
        <v>0</v>
      </c>
      <c r="Y35" s="4">
        <f>'Modulo costi di gestione'!AD22</f>
        <v>0</v>
      </c>
      <c r="Z35" s="4">
        <f>'Modulo costi di gestione'!AE22</f>
        <v>0</v>
      </c>
      <c r="AA35" s="4">
        <f>'Modulo costi di gestione'!AF22</f>
        <v>0</v>
      </c>
      <c r="AB35" s="4">
        <f>'Modulo costi di gestione'!AG22</f>
        <v>0</v>
      </c>
      <c r="AC35" s="4">
        <f>'Modulo costi di gestione'!AH22</f>
        <v>0</v>
      </c>
      <c r="AD35" s="4">
        <f>'Modulo costi di gestione'!AI22</f>
        <v>0</v>
      </c>
      <c r="AE35" s="4">
        <f>'Modulo costi di gestione'!AJ22</f>
        <v>0</v>
      </c>
      <c r="AF35" s="4">
        <f>'Modulo costi di gestione'!AK22</f>
        <v>0</v>
      </c>
      <c r="AG35" s="4">
        <f>'Modulo costi di gestione'!AL22</f>
        <v>0</v>
      </c>
      <c r="AH35" s="4">
        <f>'Modulo costi di gestione'!AM22</f>
        <v>0</v>
      </c>
      <c r="AI35" s="4">
        <f>'Modulo costi di gestione'!AN22</f>
        <v>0</v>
      </c>
      <c r="AJ35" s="4">
        <f>'Modulo costi di gestione'!AO22</f>
        <v>0</v>
      </c>
      <c r="AK35" s="4">
        <f>'Modulo costi di gestione'!AP22</f>
        <v>0</v>
      </c>
      <c r="AL35" s="4">
        <f>'Modulo costi di gestione'!AQ22</f>
        <v>0</v>
      </c>
    </row>
    <row r="36" spans="2:38" x14ac:dyDescent="0.25">
      <c r="B36" t="s">
        <v>282</v>
      </c>
      <c r="C36" s="4">
        <f>'Modulo costi di gestione'!H23</f>
        <v>1000</v>
      </c>
      <c r="D36" s="4">
        <f>'Modulo costi di gestione'!I23</f>
        <v>1000</v>
      </c>
      <c r="E36" s="4">
        <f>'Modulo costi di gestione'!J23</f>
        <v>1000</v>
      </c>
      <c r="F36" s="4">
        <f>'Modulo costi di gestione'!K23</f>
        <v>1000</v>
      </c>
      <c r="G36" s="4">
        <f>'Modulo costi di gestione'!L23</f>
        <v>1000</v>
      </c>
      <c r="H36" s="4">
        <f>'Modulo costi di gestione'!M23</f>
        <v>1000</v>
      </c>
      <c r="I36" s="4">
        <f>'Modulo costi di gestione'!N23</f>
        <v>1000</v>
      </c>
      <c r="J36" s="4">
        <f>'Modulo costi di gestione'!O23</f>
        <v>1000</v>
      </c>
      <c r="K36" s="4">
        <f>'Modulo costi di gestione'!P23</f>
        <v>1000</v>
      </c>
      <c r="L36" s="4">
        <f>'Modulo costi di gestione'!Q23</f>
        <v>1000</v>
      </c>
      <c r="M36" s="4">
        <f>'Modulo costi di gestione'!R23</f>
        <v>1000</v>
      </c>
      <c r="N36" s="4">
        <f>'Modulo costi di gestione'!S23</f>
        <v>1000</v>
      </c>
      <c r="O36" s="4">
        <f>'Modulo costi di gestione'!T23</f>
        <v>1000</v>
      </c>
      <c r="P36" s="4">
        <f>'Modulo costi di gestione'!U23</f>
        <v>1000</v>
      </c>
      <c r="Q36" s="4">
        <f>'Modulo costi di gestione'!V23</f>
        <v>1000</v>
      </c>
      <c r="R36" s="4">
        <f>'Modulo costi di gestione'!W23</f>
        <v>1000</v>
      </c>
      <c r="S36" s="4">
        <f>'Modulo costi di gestione'!X23</f>
        <v>1000</v>
      </c>
      <c r="T36" s="4">
        <f>'Modulo costi di gestione'!Y23</f>
        <v>1000</v>
      </c>
      <c r="U36" s="4">
        <f>'Modulo costi di gestione'!Z23</f>
        <v>1000</v>
      </c>
      <c r="V36" s="4">
        <f>'Modulo costi di gestione'!AA23</f>
        <v>1000</v>
      </c>
      <c r="W36" s="4">
        <f>'Modulo costi di gestione'!AB23</f>
        <v>1000</v>
      </c>
      <c r="X36" s="4">
        <f>'Modulo costi di gestione'!AC23</f>
        <v>1000</v>
      </c>
      <c r="Y36" s="4">
        <f>'Modulo costi di gestione'!AD23</f>
        <v>1000</v>
      </c>
      <c r="Z36" s="4">
        <f>'Modulo costi di gestione'!AE23</f>
        <v>1000</v>
      </c>
      <c r="AA36" s="4">
        <f>'Modulo costi di gestione'!AF23</f>
        <v>1000</v>
      </c>
      <c r="AB36" s="4">
        <f>'Modulo costi di gestione'!AG23</f>
        <v>1000</v>
      </c>
      <c r="AC36" s="4">
        <f>'Modulo costi di gestione'!AH23</f>
        <v>1000</v>
      </c>
      <c r="AD36" s="4">
        <f>'Modulo costi di gestione'!AI23</f>
        <v>1000</v>
      </c>
      <c r="AE36" s="4">
        <f>'Modulo costi di gestione'!AJ23</f>
        <v>1000</v>
      </c>
      <c r="AF36" s="4">
        <f>'Modulo costi di gestione'!AK23</f>
        <v>1000</v>
      </c>
      <c r="AG36" s="4">
        <f>'Modulo costi di gestione'!AL23</f>
        <v>1000</v>
      </c>
      <c r="AH36" s="4">
        <f>'Modulo costi di gestione'!AM23</f>
        <v>1000</v>
      </c>
      <c r="AI36" s="4">
        <f>'Modulo costi di gestione'!AN23</f>
        <v>1000</v>
      </c>
      <c r="AJ36" s="4">
        <f>'Modulo costi di gestione'!AO23</f>
        <v>1000</v>
      </c>
      <c r="AK36" s="4">
        <f>'Modulo costi di gestione'!AP23</f>
        <v>1000</v>
      </c>
      <c r="AL36" s="4">
        <f>'Modulo costi di gestione'!AQ23</f>
        <v>1000</v>
      </c>
    </row>
    <row r="37" spans="2:38" s="2" customFormat="1" x14ac:dyDescent="0.25">
      <c r="B37" s="9" t="s">
        <v>283</v>
      </c>
      <c r="C37" s="4">
        <f>'Modulo costi di gestione'!H24</f>
        <v>100</v>
      </c>
      <c r="D37" s="4">
        <f>'Modulo costi di gestione'!I24</f>
        <v>100</v>
      </c>
      <c r="E37" s="4">
        <f>'Modulo costi di gestione'!J24</f>
        <v>100</v>
      </c>
      <c r="F37" s="4">
        <f>'Modulo costi di gestione'!K24</f>
        <v>100</v>
      </c>
      <c r="G37" s="4">
        <f>'Modulo costi di gestione'!L24</f>
        <v>100</v>
      </c>
      <c r="H37" s="4">
        <f>'Modulo costi di gestione'!M24</f>
        <v>100</v>
      </c>
      <c r="I37" s="4">
        <f>'Modulo costi di gestione'!N24</f>
        <v>100</v>
      </c>
      <c r="J37" s="4">
        <f>'Modulo costi di gestione'!O24</f>
        <v>100</v>
      </c>
      <c r="K37" s="4">
        <f>'Modulo costi di gestione'!P24</f>
        <v>100</v>
      </c>
      <c r="L37" s="4">
        <f>'Modulo costi di gestione'!Q24</f>
        <v>100</v>
      </c>
      <c r="M37" s="4">
        <f>'Modulo costi di gestione'!R24</f>
        <v>100</v>
      </c>
      <c r="N37" s="4">
        <f>'Modulo costi di gestione'!S24</f>
        <v>100</v>
      </c>
      <c r="O37" s="4">
        <f>'Modulo costi di gestione'!T24</f>
        <v>100</v>
      </c>
      <c r="P37" s="4">
        <f>'Modulo costi di gestione'!U24</f>
        <v>100</v>
      </c>
      <c r="Q37" s="4">
        <f>'Modulo costi di gestione'!V24</f>
        <v>100</v>
      </c>
      <c r="R37" s="4">
        <f>'Modulo costi di gestione'!W24</f>
        <v>100</v>
      </c>
      <c r="S37" s="4">
        <f>'Modulo costi di gestione'!X24</f>
        <v>100</v>
      </c>
      <c r="T37" s="4">
        <f>'Modulo costi di gestione'!Y24</f>
        <v>100</v>
      </c>
      <c r="U37" s="4">
        <f>'Modulo costi di gestione'!Z24</f>
        <v>100</v>
      </c>
      <c r="V37" s="4">
        <f>'Modulo costi di gestione'!AA24</f>
        <v>100</v>
      </c>
      <c r="W37" s="4">
        <f>'Modulo costi di gestione'!AB24</f>
        <v>100</v>
      </c>
      <c r="X37" s="4">
        <f>'Modulo costi di gestione'!AC24</f>
        <v>100</v>
      </c>
      <c r="Y37" s="4">
        <f>'Modulo costi di gestione'!AD24</f>
        <v>100</v>
      </c>
      <c r="Z37" s="4">
        <f>'Modulo costi di gestione'!AE24</f>
        <v>100</v>
      </c>
      <c r="AA37" s="4">
        <f>'Modulo costi di gestione'!AF24</f>
        <v>100</v>
      </c>
      <c r="AB37" s="4">
        <f>'Modulo costi di gestione'!AG24</f>
        <v>100</v>
      </c>
      <c r="AC37" s="4">
        <f>'Modulo costi di gestione'!AH24</f>
        <v>100</v>
      </c>
      <c r="AD37" s="4">
        <f>'Modulo costi di gestione'!AI24</f>
        <v>100</v>
      </c>
      <c r="AE37" s="4">
        <f>'Modulo costi di gestione'!AJ24</f>
        <v>100</v>
      </c>
      <c r="AF37" s="4">
        <f>'Modulo costi di gestione'!AK24</f>
        <v>100</v>
      </c>
      <c r="AG37" s="4">
        <f>'Modulo costi di gestione'!AL24</f>
        <v>100</v>
      </c>
      <c r="AH37" s="4">
        <f>'Modulo costi di gestione'!AM24</f>
        <v>100</v>
      </c>
      <c r="AI37" s="4">
        <f>'Modulo costi di gestione'!AN24</f>
        <v>100</v>
      </c>
      <c r="AJ37" s="4">
        <f>'Modulo costi di gestione'!AO24</f>
        <v>100</v>
      </c>
      <c r="AK37" s="4">
        <f>'Modulo costi di gestione'!AP24</f>
        <v>100</v>
      </c>
      <c r="AL37" s="4">
        <f>'Modulo costi di gestione'!AQ24</f>
        <v>100</v>
      </c>
    </row>
    <row r="38" spans="2:38" x14ac:dyDescent="0.25">
      <c r="B38" t="s">
        <v>284</v>
      </c>
      <c r="C38" s="4">
        <f>'Modulo costi di gestione'!H25</f>
        <v>30</v>
      </c>
      <c r="D38" s="4">
        <f>'Modulo costi di gestione'!I25</f>
        <v>30</v>
      </c>
      <c r="E38" s="4">
        <f>'Modulo costi di gestione'!J25</f>
        <v>30</v>
      </c>
      <c r="F38" s="4">
        <f>'Modulo costi di gestione'!K25</f>
        <v>30</v>
      </c>
      <c r="G38" s="4">
        <f>'Modulo costi di gestione'!L25</f>
        <v>30</v>
      </c>
      <c r="H38" s="4">
        <f>'Modulo costi di gestione'!M25</f>
        <v>30</v>
      </c>
      <c r="I38" s="4">
        <f>'Modulo costi di gestione'!N25</f>
        <v>30</v>
      </c>
      <c r="J38" s="4">
        <f>'Modulo costi di gestione'!O25</f>
        <v>30</v>
      </c>
      <c r="K38" s="4">
        <f>'Modulo costi di gestione'!P25</f>
        <v>30</v>
      </c>
      <c r="L38" s="4">
        <f>'Modulo costi di gestione'!Q25</f>
        <v>30</v>
      </c>
      <c r="M38" s="4">
        <f>'Modulo costi di gestione'!R25</f>
        <v>30</v>
      </c>
      <c r="N38" s="4">
        <f>'Modulo costi di gestione'!S25</f>
        <v>30</v>
      </c>
      <c r="O38" s="4">
        <f>'Modulo costi di gestione'!T25</f>
        <v>30</v>
      </c>
      <c r="P38" s="4">
        <f>'Modulo costi di gestione'!U25</f>
        <v>30</v>
      </c>
      <c r="Q38" s="4">
        <f>'Modulo costi di gestione'!V25</f>
        <v>30</v>
      </c>
      <c r="R38" s="4">
        <f>'Modulo costi di gestione'!W25</f>
        <v>30</v>
      </c>
      <c r="S38" s="4">
        <f>'Modulo costi di gestione'!X25</f>
        <v>30</v>
      </c>
      <c r="T38" s="4">
        <f>'Modulo costi di gestione'!Y25</f>
        <v>30</v>
      </c>
      <c r="U38" s="4">
        <f>'Modulo costi di gestione'!Z25</f>
        <v>30</v>
      </c>
      <c r="V38" s="4">
        <f>'Modulo costi di gestione'!AA25</f>
        <v>30</v>
      </c>
      <c r="W38" s="4">
        <f>'Modulo costi di gestione'!AB25</f>
        <v>30</v>
      </c>
      <c r="X38" s="4">
        <f>'Modulo costi di gestione'!AC25</f>
        <v>30</v>
      </c>
      <c r="Y38" s="4">
        <f>'Modulo costi di gestione'!AD25</f>
        <v>30</v>
      </c>
      <c r="Z38" s="4">
        <f>'Modulo costi di gestione'!AE25</f>
        <v>30</v>
      </c>
      <c r="AA38" s="4">
        <f>'Modulo costi di gestione'!AF25</f>
        <v>30</v>
      </c>
      <c r="AB38" s="4">
        <f>'Modulo costi di gestione'!AG25</f>
        <v>30</v>
      </c>
      <c r="AC38" s="4">
        <f>'Modulo costi di gestione'!AH25</f>
        <v>30</v>
      </c>
      <c r="AD38" s="4">
        <f>'Modulo costi di gestione'!AI25</f>
        <v>30</v>
      </c>
      <c r="AE38" s="4">
        <f>'Modulo costi di gestione'!AJ25</f>
        <v>30</v>
      </c>
      <c r="AF38" s="4">
        <f>'Modulo costi di gestione'!AK25</f>
        <v>30</v>
      </c>
      <c r="AG38" s="4">
        <f>'Modulo costi di gestione'!AL25</f>
        <v>30</v>
      </c>
      <c r="AH38" s="4">
        <f>'Modulo costi di gestione'!AM25</f>
        <v>30</v>
      </c>
      <c r="AI38" s="4">
        <f>'Modulo costi di gestione'!AN25</f>
        <v>30</v>
      </c>
      <c r="AJ38" s="4">
        <f>'Modulo costi di gestione'!AO25</f>
        <v>30</v>
      </c>
      <c r="AK38" s="4">
        <f>'Modulo costi di gestione'!AP25</f>
        <v>30</v>
      </c>
      <c r="AL38" s="4">
        <f>'Modulo costi di gestione'!AQ25</f>
        <v>30</v>
      </c>
    </row>
    <row r="39" spans="2:38" s="2" customFormat="1" x14ac:dyDescent="0.25">
      <c r="B39" s="9" t="s">
        <v>285</v>
      </c>
      <c r="C39" s="24">
        <f>'Modulo costi di gestione'!H26+'SP Iniziale'!D11</f>
        <v>0</v>
      </c>
      <c r="D39" s="24">
        <f>'Modulo costi di gestione'!I26+'SP Iniziale'!E11</f>
        <v>0</v>
      </c>
      <c r="E39" s="24">
        <f>'Modulo costi di gestione'!J26+'SP Iniziale'!F11</f>
        <v>0</v>
      </c>
      <c r="F39" s="24">
        <f>'Modulo costi di gestione'!K26+'SP Iniziale'!G11</f>
        <v>0</v>
      </c>
      <c r="G39" s="24">
        <f>'Modulo costi di gestione'!L26+'SP Iniziale'!H11</f>
        <v>0</v>
      </c>
      <c r="H39" s="24">
        <f>'Modulo costi di gestione'!M26+'SP Iniziale'!I11</f>
        <v>0</v>
      </c>
      <c r="I39" s="24">
        <f>'Modulo costi di gestione'!N26+'SP Iniziale'!J11</f>
        <v>0</v>
      </c>
      <c r="J39" s="24">
        <f>'Modulo costi di gestione'!O26+'SP Iniziale'!K11</f>
        <v>0</v>
      </c>
      <c r="K39" s="24">
        <f>'Modulo costi di gestione'!P26+'SP Iniziale'!L11</f>
        <v>0</v>
      </c>
      <c r="L39" s="24">
        <f>'Modulo costi di gestione'!Q26+'SP Iniziale'!M11</f>
        <v>0</v>
      </c>
      <c r="M39" s="24">
        <f>'Modulo costi di gestione'!R26+'SP Iniziale'!N11</f>
        <v>0</v>
      </c>
      <c r="N39" s="24">
        <f>'Modulo costi di gestione'!S26+'SP Iniziale'!O11</f>
        <v>0</v>
      </c>
      <c r="O39" s="24">
        <f>'Modulo costi di gestione'!T26+'SP Iniziale'!P11</f>
        <v>0</v>
      </c>
      <c r="P39" s="24">
        <f>'Modulo costi di gestione'!U26+'SP Iniziale'!Q11</f>
        <v>0</v>
      </c>
      <c r="Q39" s="24">
        <f>'Modulo costi di gestione'!V26+'SP Iniziale'!R11</f>
        <v>0</v>
      </c>
      <c r="R39" s="24">
        <f>'Modulo costi di gestione'!W26+'SP Iniziale'!S11</f>
        <v>0</v>
      </c>
      <c r="S39" s="24">
        <f>'Modulo costi di gestione'!X26+'SP Iniziale'!T11</f>
        <v>0</v>
      </c>
      <c r="T39" s="24">
        <f>'Modulo costi di gestione'!Y26+'SP Iniziale'!U11</f>
        <v>0</v>
      </c>
      <c r="U39" s="24">
        <f>'Modulo costi di gestione'!Z26+'SP Iniziale'!V11</f>
        <v>0</v>
      </c>
      <c r="V39" s="24">
        <f>'Modulo costi di gestione'!AA26+'SP Iniziale'!W11</f>
        <v>0</v>
      </c>
      <c r="W39" s="24">
        <f>'Modulo costi di gestione'!AB26+'SP Iniziale'!X11</f>
        <v>0</v>
      </c>
      <c r="X39" s="24">
        <f>'Modulo costi di gestione'!AC26+'SP Iniziale'!Y11</f>
        <v>0</v>
      </c>
      <c r="Y39" s="24">
        <f>'Modulo costi di gestione'!AD26+'SP Iniziale'!Z11</f>
        <v>0</v>
      </c>
      <c r="Z39" s="24">
        <f>'Modulo costi di gestione'!AE26+'SP Iniziale'!AA11</f>
        <v>0</v>
      </c>
      <c r="AA39" s="24">
        <f>'Modulo costi di gestione'!AF26+'SP Iniziale'!AB11</f>
        <v>0</v>
      </c>
      <c r="AB39" s="24">
        <f>'Modulo costi di gestione'!AG26+'SP Iniziale'!AC11</f>
        <v>0</v>
      </c>
      <c r="AC39" s="24">
        <f>'Modulo costi di gestione'!AH26+'SP Iniziale'!AD11</f>
        <v>0</v>
      </c>
      <c r="AD39" s="24">
        <f>'Modulo costi di gestione'!AI26+'SP Iniziale'!AE11</f>
        <v>0</v>
      </c>
      <c r="AE39" s="24">
        <f>'Modulo costi di gestione'!AJ26+'SP Iniziale'!AF11</f>
        <v>0</v>
      </c>
      <c r="AF39" s="24">
        <f>'Modulo costi di gestione'!AK26+'SP Iniziale'!AG11</f>
        <v>0</v>
      </c>
      <c r="AG39" s="24">
        <f>'Modulo costi di gestione'!AL26+'SP Iniziale'!AH11</f>
        <v>0</v>
      </c>
      <c r="AH39" s="24">
        <f>'Modulo costi di gestione'!AM26+'SP Iniziale'!AI11</f>
        <v>0</v>
      </c>
      <c r="AI39" s="24">
        <f>'Modulo costi di gestione'!AN26+'SP Iniziale'!AJ11</f>
        <v>0</v>
      </c>
      <c r="AJ39" s="24">
        <f>'Modulo costi di gestione'!AO26+'SP Iniziale'!AK11</f>
        <v>0</v>
      </c>
      <c r="AK39" s="24">
        <f>'Modulo costi di gestione'!AP26+'SP Iniziale'!AL11</f>
        <v>0</v>
      </c>
      <c r="AL39" s="24">
        <f>'Modulo costi di gestione'!AQ26+'SP Iniziale'!AM11</f>
        <v>0</v>
      </c>
    </row>
    <row r="40" spans="2:38" x14ac:dyDescent="0.25">
      <c r="B40" t="s">
        <v>238</v>
      </c>
      <c r="C40" s="4">
        <f>'SP Iniziale'!D52</f>
        <v>0</v>
      </c>
      <c r="D40" s="4">
        <f>'SP Iniziale'!E52</f>
        <v>0</v>
      </c>
      <c r="E40" s="4">
        <f>'SP Iniziale'!F52</f>
        <v>0</v>
      </c>
      <c r="F40" s="4">
        <f>'SP Iniziale'!G52</f>
        <v>0</v>
      </c>
      <c r="G40" s="4">
        <f>'SP Iniziale'!H52</f>
        <v>0</v>
      </c>
      <c r="H40" s="4">
        <f>'SP Iniziale'!I52</f>
        <v>0</v>
      </c>
      <c r="I40" s="4">
        <f>'SP Iniziale'!J52</f>
        <v>0</v>
      </c>
      <c r="J40" s="4">
        <f>'SP Iniziale'!K52</f>
        <v>0</v>
      </c>
      <c r="K40" s="4">
        <f>'SP Iniziale'!L52</f>
        <v>0</v>
      </c>
      <c r="L40" s="4">
        <f>'SP Iniziale'!M52</f>
        <v>0</v>
      </c>
      <c r="M40" s="4">
        <f>'SP Iniziale'!N52</f>
        <v>0</v>
      </c>
      <c r="N40" s="4">
        <f>'SP Iniziale'!O52</f>
        <v>0</v>
      </c>
      <c r="O40" s="4">
        <f>'SP Iniziale'!P52</f>
        <v>0</v>
      </c>
      <c r="P40" s="4">
        <f>'SP Iniziale'!Q52</f>
        <v>0</v>
      </c>
      <c r="Q40" s="4">
        <f>'SP Iniziale'!R52</f>
        <v>0</v>
      </c>
      <c r="R40" s="4">
        <f>'SP Iniziale'!S52</f>
        <v>0</v>
      </c>
      <c r="S40" s="4">
        <f>'SP Iniziale'!T52</f>
        <v>0</v>
      </c>
      <c r="T40" s="4">
        <f>'SP Iniziale'!U52</f>
        <v>0</v>
      </c>
      <c r="U40" s="4">
        <f>'SP Iniziale'!V52</f>
        <v>0</v>
      </c>
      <c r="V40" s="4">
        <f>'SP Iniziale'!W52</f>
        <v>0</v>
      </c>
      <c r="W40" s="4">
        <f>'SP Iniziale'!X52</f>
        <v>0</v>
      </c>
      <c r="X40" s="4">
        <f>'SP Iniziale'!Y52</f>
        <v>0</v>
      </c>
      <c r="Y40" s="4">
        <f>'SP Iniziale'!Z52</f>
        <v>0</v>
      </c>
      <c r="Z40" s="4">
        <f>'SP Iniziale'!AA52</f>
        <v>0</v>
      </c>
      <c r="AA40" s="4">
        <f>'SP Iniziale'!AB52</f>
        <v>0</v>
      </c>
      <c r="AB40" s="4">
        <f>'SP Iniziale'!AC52</f>
        <v>0</v>
      </c>
      <c r="AC40" s="4">
        <f>'SP Iniziale'!AD52</f>
        <v>0</v>
      </c>
      <c r="AD40" s="4">
        <f>'SP Iniziale'!AE52</f>
        <v>0</v>
      </c>
      <c r="AE40" s="4">
        <f>'SP Iniziale'!AF52</f>
        <v>0</v>
      </c>
      <c r="AF40" s="4">
        <f>'SP Iniziale'!AG52</f>
        <v>0</v>
      </c>
      <c r="AG40" s="4">
        <f>'SP Iniziale'!AH52</f>
        <v>0</v>
      </c>
      <c r="AH40" s="4">
        <f>'SP Iniziale'!AI52</f>
        <v>0</v>
      </c>
      <c r="AI40" s="4">
        <f>'SP Iniziale'!AJ52</f>
        <v>0</v>
      </c>
      <c r="AJ40" s="4">
        <f>'SP Iniziale'!AK52</f>
        <v>0</v>
      </c>
      <c r="AK40" s="4">
        <f>'SP Iniziale'!AL52</f>
        <v>0</v>
      </c>
      <c r="AL40" s="4">
        <f>'SP Iniziale'!AM52</f>
        <v>0</v>
      </c>
    </row>
    <row r="41" spans="2:38" x14ac:dyDescent="0.25">
      <c r="B41" s="2" t="s">
        <v>239</v>
      </c>
      <c r="C41" s="5">
        <f>SUM(C20:C40)</f>
        <v>2310</v>
      </c>
      <c r="D41" s="5">
        <f t="shared" ref="D41:AL41" si="30">SUM(D20:D40)</f>
        <v>2310</v>
      </c>
      <c r="E41" s="5">
        <f t="shared" si="30"/>
        <v>2310</v>
      </c>
      <c r="F41" s="5">
        <f t="shared" si="30"/>
        <v>2310</v>
      </c>
      <c r="G41" s="5">
        <f t="shared" si="30"/>
        <v>2310</v>
      </c>
      <c r="H41" s="5">
        <f t="shared" si="30"/>
        <v>2310</v>
      </c>
      <c r="I41" s="5">
        <f t="shared" si="30"/>
        <v>2310</v>
      </c>
      <c r="J41" s="5">
        <f t="shared" si="30"/>
        <v>2310</v>
      </c>
      <c r="K41" s="5">
        <f t="shared" si="30"/>
        <v>2310</v>
      </c>
      <c r="L41" s="5">
        <f t="shared" si="30"/>
        <v>2310</v>
      </c>
      <c r="M41" s="5">
        <f t="shared" si="30"/>
        <v>2310</v>
      </c>
      <c r="N41" s="5">
        <f t="shared" si="30"/>
        <v>2310</v>
      </c>
      <c r="O41" s="5">
        <f t="shared" si="30"/>
        <v>2310</v>
      </c>
      <c r="P41" s="5">
        <f t="shared" si="30"/>
        <v>2310</v>
      </c>
      <c r="Q41" s="5">
        <f t="shared" si="30"/>
        <v>2310</v>
      </c>
      <c r="R41" s="5">
        <f t="shared" si="30"/>
        <v>2310</v>
      </c>
      <c r="S41" s="5">
        <f t="shared" si="30"/>
        <v>2310</v>
      </c>
      <c r="T41" s="5">
        <f t="shared" si="30"/>
        <v>2310</v>
      </c>
      <c r="U41" s="5">
        <f t="shared" si="30"/>
        <v>2310</v>
      </c>
      <c r="V41" s="5">
        <f t="shared" si="30"/>
        <v>2310</v>
      </c>
      <c r="W41" s="5">
        <f t="shared" si="30"/>
        <v>2310</v>
      </c>
      <c r="X41" s="5">
        <f t="shared" si="30"/>
        <v>2310</v>
      </c>
      <c r="Y41" s="5">
        <f t="shared" si="30"/>
        <v>2310</v>
      </c>
      <c r="Z41" s="5">
        <f t="shared" si="30"/>
        <v>2310</v>
      </c>
      <c r="AA41" s="5">
        <f t="shared" si="30"/>
        <v>2310</v>
      </c>
      <c r="AB41" s="5">
        <f t="shared" si="30"/>
        <v>2310</v>
      </c>
      <c r="AC41" s="5">
        <f t="shared" si="30"/>
        <v>2310</v>
      </c>
      <c r="AD41" s="5">
        <f t="shared" si="30"/>
        <v>2310</v>
      </c>
      <c r="AE41" s="5">
        <f t="shared" si="30"/>
        <v>2310</v>
      </c>
      <c r="AF41" s="5">
        <f t="shared" si="30"/>
        <v>2310</v>
      </c>
      <c r="AG41" s="5">
        <f t="shared" si="30"/>
        <v>2310</v>
      </c>
      <c r="AH41" s="5">
        <f t="shared" si="30"/>
        <v>2310</v>
      </c>
      <c r="AI41" s="5">
        <f t="shared" si="30"/>
        <v>2310</v>
      </c>
      <c r="AJ41" s="5">
        <f t="shared" si="30"/>
        <v>2310</v>
      </c>
      <c r="AK41" s="5">
        <f t="shared" si="30"/>
        <v>2310</v>
      </c>
      <c r="AL41" s="5">
        <f t="shared" si="30"/>
        <v>2310</v>
      </c>
    </row>
    <row r="42" spans="2:38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2:38" s="2" customFormat="1" x14ac:dyDescent="0.25">
      <c r="B43" s="9" t="s">
        <v>240</v>
      </c>
      <c r="C43" s="5">
        <f>'Modulo personale'!C18+'Modulo personale'!C19+'Modulo personale'!C20</f>
        <v>9450</v>
      </c>
      <c r="D43" s="5">
        <f>'Modulo personale'!D18+'Modulo personale'!D19+'Modulo personale'!D20</f>
        <v>9450</v>
      </c>
      <c r="E43" s="5">
        <f>'Modulo personale'!E18+'Modulo personale'!E19+'Modulo personale'!E20</f>
        <v>9450</v>
      </c>
      <c r="F43" s="5">
        <f>'Modulo personale'!F18+'Modulo personale'!F19+'Modulo personale'!F20</f>
        <v>9450</v>
      </c>
      <c r="G43" s="5">
        <f>'Modulo personale'!G18+'Modulo personale'!G19+'Modulo personale'!G20</f>
        <v>9450</v>
      </c>
      <c r="H43" s="5">
        <f>'Modulo personale'!H18+'Modulo personale'!H19+'Modulo personale'!H20</f>
        <v>9450</v>
      </c>
      <c r="I43" s="5">
        <f>'Modulo personale'!I18+'Modulo personale'!I19+'Modulo personale'!I20</f>
        <v>9450</v>
      </c>
      <c r="J43" s="5">
        <f>'Modulo personale'!J18+'Modulo personale'!J19+'Modulo personale'!J20</f>
        <v>9450</v>
      </c>
      <c r="K43" s="5">
        <f>'Modulo personale'!K18+'Modulo personale'!K19+'Modulo personale'!K20</f>
        <v>9450</v>
      </c>
      <c r="L43" s="5">
        <f>'Modulo personale'!L18+'Modulo personale'!L19+'Modulo personale'!L20</f>
        <v>9450</v>
      </c>
      <c r="M43" s="5">
        <f>'Modulo personale'!M18+'Modulo personale'!M19+'Modulo personale'!M20</f>
        <v>9450</v>
      </c>
      <c r="N43" s="5">
        <f>'Modulo personale'!N18+'Modulo personale'!N19+'Modulo personale'!N20</f>
        <v>9450</v>
      </c>
      <c r="O43" s="5">
        <f>'Modulo personale'!O18+'Modulo personale'!O19+'Modulo personale'!O20</f>
        <v>9450</v>
      </c>
      <c r="P43" s="5">
        <f>'Modulo personale'!P18+'Modulo personale'!P19+'Modulo personale'!P20</f>
        <v>9450</v>
      </c>
      <c r="Q43" s="5">
        <f>'Modulo personale'!Q18+'Modulo personale'!Q19+'Modulo personale'!Q20</f>
        <v>9450</v>
      </c>
      <c r="R43" s="5">
        <f>'Modulo personale'!R18+'Modulo personale'!R19+'Modulo personale'!R20</f>
        <v>9450</v>
      </c>
      <c r="S43" s="5">
        <f>'Modulo personale'!S18+'Modulo personale'!S19+'Modulo personale'!S20</f>
        <v>9450</v>
      </c>
      <c r="T43" s="5">
        <f>'Modulo personale'!T18+'Modulo personale'!T19+'Modulo personale'!T20</f>
        <v>9450</v>
      </c>
      <c r="U43" s="5">
        <f>'Modulo personale'!U18+'Modulo personale'!U19+'Modulo personale'!U20</f>
        <v>9450</v>
      </c>
      <c r="V43" s="5">
        <f>'Modulo personale'!V18+'Modulo personale'!V19+'Modulo personale'!V20</f>
        <v>9450</v>
      </c>
      <c r="W43" s="5">
        <f>'Modulo personale'!W18+'Modulo personale'!W19+'Modulo personale'!W20</f>
        <v>9450</v>
      </c>
      <c r="X43" s="5">
        <f>'Modulo personale'!X18+'Modulo personale'!X19+'Modulo personale'!X20</f>
        <v>9450</v>
      </c>
      <c r="Y43" s="5">
        <f>'Modulo personale'!Y18+'Modulo personale'!Y19+'Modulo personale'!Y20</f>
        <v>9450</v>
      </c>
      <c r="Z43" s="5">
        <f>'Modulo personale'!Z18+'Modulo personale'!Z19+'Modulo personale'!Z20</f>
        <v>9450</v>
      </c>
      <c r="AA43" s="5">
        <f>'Modulo personale'!AA18+'Modulo personale'!AA19+'Modulo personale'!AA20</f>
        <v>9450</v>
      </c>
      <c r="AB43" s="5">
        <f>'Modulo personale'!AB18+'Modulo personale'!AB19+'Modulo personale'!AB20</f>
        <v>9450</v>
      </c>
      <c r="AC43" s="5">
        <f>'Modulo personale'!AC18+'Modulo personale'!AC19+'Modulo personale'!AC20</f>
        <v>9450</v>
      </c>
      <c r="AD43" s="5">
        <f>'Modulo personale'!AD18+'Modulo personale'!AD19+'Modulo personale'!AD20</f>
        <v>9450</v>
      </c>
      <c r="AE43" s="5">
        <f>'Modulo personale'!AE18+'Modulo personale'!AE19+'Modulo personale'!AE20</f>
        <v>9450</v>
      </c>
      <c r="AF43" s="5">
        <f>'Modulo personale'!AF18+'Modulo personale'!AF19+'Modulo personale'!AF20</f>
        <v>9450</v>
      </c>
      <c r="AG43" s="5">
        <f>'Modulo personale'!AG18+'Modulo personale'!AG19+'Modulo personale'!AG20</f>
        <v>9450</v>
      </c>
      <c r="AH43" s="5">
        <f>'Modulo personale'!AH18+'Modulo personale'!AH19+'Modulo personale'!AH20</f>
        <v>9450</v>
      </c>
      <c r="AI43" s="5">
        <f>'Modulo personale'!AI18+'Modulo personale'!AI19+'Modulo personale'!AI20</f>
        <v>9450</v>
      </c>
      <c r="AJ43" s="5">
        <f>'Modulo personale'!AJ18+'Modulo personale'!AJ19+'Modulo personale'!AJ20</f>
        <v>9450</v>
      </c>
      <c r="AK43" s="5">
        <f>'Modulo personale'!AK18+'Modulo personale'!AK19+'Modulo personale'!AK20</f>
        <v>9450</v>
      </c>
      <c r="AL43" s="5">
        <f>'Modulo personale'!AL18+'Modulo personale'!AL19+'Modulo personale'!AL20</f>
        <v>9450</v>
      </c>
    </row>
    <row r="44" spans="2:38" x14ac:dyDescent="0.25">
      <c r="B44" t="s">
        <v>241</v>
      </c>
      <c r="C44" s="4">
        <f>'Modulo personale'!C21</f>
        <v>560</v>
      </c>
      <c r="D44" s="4">
        <f>'Modulo personale'!D21</f>
        <v>560</v>
      </c>
      <c r="E44" s="4">
        <f>'Modulo personale'!E21</f>
        <v>560</v>
      </c>
      <c r="F44" s="4">
        <f>'Modulo personale'!F21</f>
        <v>560</v>
      </c>
      <c r="G44" s="4">
        <f>'Modulo personale'!G21</f>
        <v>560</v>
      </c>
      <c r="H44" s="4">
        <f>'Modulo personale'!H21</f>
        <v>560</v>
      </c>
      <c r="I44" s="4">
        <f>'Modulo personale'!I21</f>
        <v>560</v>
      </c>
      <c r="J44" s="4">
        <f>'Modulo personale'!J21</f>
        <v>560</v>
      </c>
      <c r="K44" s="4">
        <f>'Modulo personale'!K21</f>
        <v>560</v>
      </c>
      <c r="L44" s="4">
        <f>'Modulo personale'!L21</f>
        <v>560</v>
      </c>
      <c r="M44" s="4">
        <f>'Modulo personale'!M21</f>
        <v>560</v>
      </c>
      <c r="N44" s="4">
        <f>'Modulo personale'!N21</f>
        <v>560</v>
      </c>
      <c r="O44" s="4">
        <f>'Modulo personale'!O21</f>
        <v>560</v>
      </c>
      <c r="P44" s="4">
        <f>'Modulo personale'!P21</f>
        <v>560</v>
      </c>
      <c r="Q44" s="4">
        <f>'Modulo personale'!Q21</f>
        <v>560</v>
      </c>
      <c r="R44" s="4">
        <f>'Modulo personale'!R21</f>
        <v>560</v>
      </c>
      <c r="S44" s="4">
        <f>'Modulo personale'!S21</f>
        <v>560</v>
      </c>
      <c r="T44" s="4">
        <f>'Modulo personale'!T21</f>
        <v>560</v>
      </c>
      <c r="U44" s="4">
        <f>'Modulo personale'!U21</f>
        <v>560</v>
      </c>
      <c r="V44" s="4">
        <f>'Modulo personale'!V21</f>
        <v>560</v>
      </c>
      <c r="W44" s="4">
        <f>'Modulo personale'!W21</f>
        <v>560</v>
      </c>
      <c r="X44" s="4">
        <f>'Modulo personale'!X21</f>
        <v>560</v>
      </c>
      <c r="Y44" s="4">
        <f>'Modulo personale'!Y21</f>
        <v>560</v>
      </c>
      <c r="Z44" s="4">
        <f>'Modulo personale'!Z21</f>
        <v>560</v>
      </c>
      <c r="AA44" s="4">
        <f>'Modulo personale'!AA21</f>
        <v>560</v>
      </c>
      <c r="AB44" s="4">
        <f>'Modulo personale'!AB21</f>
        <v>560</v>
      </c>
      <c r="AC44" s="4">
        <f>'Modulo personale'!AC21</f>
        <v>560</v>
      </c>
      <c r="AD44" s="4">
        <f>'Modulo personale'!AD21</f>
        <v>560</v>
      </c>
      <c r="AE44" s="4">
        <f>'Modulo personale'!AE21</f>
        <v>560</v>
      </c>
      <c r="AF44" s="4">
        <f>'Modulo personale'!AF21</f>
        <v>560</v>
      </c>
      <c r="AG44" s="4">
        <f>'Modulo personale'!AG21</f>
        <v>560</v>
      </c>
      <c r="AH44" s="4">
        <f>'Modulo personale'!AH21</f>
        <v>560</v>
      </c>
      <c r="AI44" s="4">
        <f>'Modulo personale'!AI21</f>
        <v>560</v>
      </c>
      <c r="AJ44" s="4">
        <f>'Modulo personale'!AJ21</f>
        <v>560</v>
      </c>
      <c r="AK44" s="4">
        <f>'Modulo personale'!AK21</f>
        <v>560</v>
      </c>
      <c r="AL44" s="4">
        <f>'Modulo personale'!AL21</f>
        <v>560</v>
      </c>
    </row>
    <row r="45" spans="2:38" x14ac:dyDescent="0.25">
      <c r="B45" s="2" t="s">
        <v>242</v>
      </c>
      <c r="C45" s="5">
        <f>SUM(C43:C44)</f>
        <v>10010</v>
      </c>
      <c r="D45" s="5">
        <f t="shared" ref="D45:AL45" si="31">SUM(D43:D44)</f>
        <v>10010</v>
      </c>
      <c r="E45" s="5">
        <f t="shared" si="31"/>
        <v>10010</v>
      </c>
      <c r="F45" s="5">
        <f t="shared" si="31"/>
        <v>10010</v>
      </c>
      <c r="G45" s="5">
        <f t="shared" si="31"/>
        <v>10010</v>
      </c>
      <c r="H45" s="5">
        <f t="shared" si="31"/>
        <v>10010</v>
      </c>
      <c r="I45" s="5">
        <f t="shared" si="31"/>
        <v>10010</v>
      </c>
      <c r="J45" s="5">
        <f t="shared" si="31"/>
        <v>10010</v>
      </c>
      <c r="K45" s="5">
        <f t="shared" si="31"/>
        <v>10010</v>
      </c>
      <c r="L45" s="5">
        <f t="shared" si="31"/>
        <v>10010</v>
      </c>
      <c r="M45" s="5">
        <f t="shared" si="31"/>
        <v>10010</v>
      </c>
      <c r="N45" s="5">
        <f t="shared" si="31"/>
        <v>10010</v>
      </c>
      <c r="O45" s="5">
        <f t="shared" si="31"/>
        <v>10010</v>
      </c>
      <c r="P45" s="5">
        <f t="shared" si="31"/>
        <v>10010</v>
      </c>
      <c r="Q45" s="5">
        <f t="shared" si="31"/>
        <v>10010</v>
      </c>
      <c r="R45" s="5">
        <f t="shared" si="31"/>
        <v>10010</v>
      </c>
      <c r="S45" s="5">
        <f t="shared" si="31"/>
        <v>10010</v>
      </c>
      <c r="T45" s="5">
        <f t="shared" si="31"/>
        <v>10010</v>
      </c>
      <c r="U45" s="5">
        <f t="shared" si="31"/>
        <v>10010</v>
      </c>
      <c r="V45" s="5">
        <f t="shared" si="31"/>
        <v>10010</v>
      </c>
      <c r="W45" s="5">
        <f t="shared" si="31"/>
        <v>10010</v>
      </c>
      <c r="X45" s="5">
        <f t="shared" si="31"/>
        <v>10010</v>
      </c>
      <c r="Y45" s="5">
        <f t="shared" si="31"/>
        <v>10010</v>
      </c>
      <c r="Z45" s="5">
        <f t="shared" si="31"/>
        <v>10010</v>
      </c>
      <c r="AA45" s="5">
        <f t="shared" si="31"/>
        <v>10010</v>
      </c>
      <c r="AB45" s="5">
        <f t="shared" si="31"/>
        <v>10010</v>
      </c>
      <c r="AC45" s="5">
        <f t="shared" si="31"/>
        <v>10010</v>
      </c>
      <c r="AD45" s="5">
        <f t="shared" si="31"/>
        <v>10010</v>
      </c>
      <c r="AE45" s="5">
        <f t="shared" si="31"/>
        <v>10010</v>
      </c>
      <c r="AF45" s="5">
        <f t="shared" si="31"/>
        <v>10010</v>
      </c>
      <c r="AG45" s="5">
        <f t="shared" si="31"/>
        <v>10010</v>
      </c>
      <c r="AH45" s="5">
        <f t="shared" si="31"/>
        <v>10010</v>
      </c>
      <c r="AI45" s="5">
        <f t="shared" si="31"/>
        <v>10010</v>
      </c>
      <c r="AJ45" s="5">
        <f t="shared" si="31"/>
        <v>10010</v>
      </c>
      <c r="AK45" s="5">
        <f t="shared" si="31"/>
        <v>10010</v>
      </c>
      <c r="AL45" s="5">
        <f t="shared" si="31"/>
        <v>10010</v>
      </c>
    </row>
    <row r="46" spans="2:38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2:38" x14ac:dyDescent="0.25">
      <c r="B47" s="2" t="s">
        <v>243</v>
      </c>
      <c r="C47" s="5">
        <f>C13-C18-C41-C45</f>
        <v>2430</v>
      </c>
      <c r="D47" s="5">
        <f t="shared" ref="D47:AL47" si="32">D13-D18-D41-D45</f>
        <v>2430</v>
      </c>
      <c r="E47" s="5">
        <f t="shared" si="32"/>
        <v>2430</v>
      </c>
      <c r="F47" s="5">
        <f t="shared" si="32"/>
        <v>2430</v>
      </c>
      <c r="G47" s="5">
        <f t="shared" si="32"/>
        <v>2430</v>
      </c>
      <c r="H47" s="5">
        <f t="shared" si="32"/>
        <v>2430</v>
      </c>
      <c r="I47" s="5">
        <f t="shared" si="32"/>
        <v>2430</v>
      </c>
      <c r="J47" s="5">
        <f t="shared" si="32"/>
        <v>2430</v>
      </c>
      <c r="K47" s="5">
        <f t="shared" si="32"/>
        <v>2430</v>
      </c>
      <c r="L47" s="5">
        <f t="shared" si="32"/>
        <v>2430</v>
      </c>
      <c r="M47" s="5">
        <f t="shared" si="32"/>
        <v>2430</v>
      </c>
      <c r="N47" s="5">
        <f t="shared" si="32"/>
        <v>2430</v>
      </c>
      <c r="O47" s="5">
        <f t="shared" si="32"/>
        <v>2430</v>
      </c>
      <c r="P47" s="5">
        <f t="shared" si="32"/>
        <v>2430</v>
      </c>
      <c r="Q47" s="5">
        <f t="shared" si="32"/>
        <v>2430</v>
      </c>
      <c r="R47" s="5">
        <f t="shared" si="32"/>
        <v>2430</v>
      </c>
      <c r="S47" s="5">
        <f t="shared" si="32"/>
        <v>2430</v>
      </c>
      <c r="T47" s="5">
        <f t="shared" si="32"/>
        <v>2430</v>
      </c>
      <c r="U47" s="5">
        <f t="shared" si="32"/>
        <v>2430</v>
      </c>
      <c r="V47" s="5">
        <f t="shared" si="32"/>
        <v>2430</v>
      </c>
      <c r="W47" s="5">
        <f t="shared" si="32"/>
        <v>2430</v>
      </c>
      <c r="X47" s="5">
        <f t="shared" si="32"/>
        <v>2430</v>
      </c>
      <c r="Y47" s="5">
        <f t="shared" si="32"/>
        <v>2430</v>
      </c>
      <c r="Z47" s="5">
        <f t="shared" si="32"/>
        <v>2430</v>
      </c>
      <c r="AA47" s="5">
        <f t="shared" si="32"/>
        <v>2430</v>
      </c>
      <c r="AB47" s="5">
        <f t="shared" si="32"/>
        <v>2430</v>
      </c>
      <c r="AC47" s="5">
        <f t="shared" si="32"/>
        <v>2430</v>
      </c>
      <c r="AD47" s="5">
        <f t="shared" si="32"/>
        <v>2430</v>
      </c>
      <c r="AE47" s="5">
        <f t="shared" si="32"/>
        <v>2430</v>
      </c>
      <c r="AF47" s="5">
        <f t="shared" si="32"/>
        <v>2430</v>
      </c>
      <c r="AG47" s="5">
        <f t="shared" si="32"/>
        <v>2430</v>
      </c>
      <c r="AH47" s="5">
        <f t="shared" si="32"/>
        <v>2430</v>
      </c>
      <c r="AI47" s="5">
        <f t="shared" si="32"/>
        <v>2430</v>
      </c>
      <c r="AJ47" s="5">
        <f t="shared" si="32"/>
        <v>2430</v>
      </c>
      <c r="AK47" s="5">
        <f t="shared" si="32"/>
        <v>2430</v>
      </c>
      <c r="AL47" s="5">
        <f t="shared" si="32"/>
        <v>2430</v>
      </c>
    </row>
    <row r="48" spans="2:38" s="2" customFormat="1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2:38" x14ac:dyDescent="0.25">
      <c r="B50" t="s">
        <v>244</v>
      </c>
      <c r="C50" s="4">
        <f ca="1">SUMIF('Modulo investimenti'!$B$80:$AN$94,"Ammortamento Materiale Immobili",'Modulo investimenti'!E$80:AN$94)+'SP Iniziale'!D18</f>
        <v>833.33333333333337</v>
      </c>
      <c r="D50" s="4">
        <f ca="1">SUMIF('Modulo investimenti'!$B$80:$AN$94,"Ammortamento Materiale Immobili",'Modulo investimenti'!F$80:AO$94)+'SP Iniziale'!E18</f>
        <v>833.33333333333337</v>
      </c>
      <c r="E50" s="4">
        <f ca="1">SUMIF('Modulo investimenti'!$B$80:$AN$94,"Ammortamento Materiale Immobili",'Modulo investimenti'!G$80:AP$94)+'SP Iniziale'!F18</f>
        <v>833.33333333333337</v>
      </c>
      <c r="F50" s="4">
        <f ca="1">SUMIF('Modulo investimenti'!$B$80:$AN$94,"Ammortamento Materiale Immobili",'Modulo investimenti'!H$80:AQ$94)+'SP Iniziale'!G18</f>
        <v>833.33333333333337</v>
      </c>
      <c r="G50" s="4">
        <f ca="1">SUMIF('Modulo investimenti'!$B$80:$AN$94,"Ammortamento Materiale Immobili",'Modulo investimenti'!I$80:AR$94)+'SP Iniziale'!H18</f>
        <v>833.33333333333337</v>
      </c>
      <c r="H50" s="4">
        <f ca="1">SUMIF('Modulo investimenti'!$B$80:$AN$94,"Ammortamento Materiale Immobili",'Modulo investimenti'!J$80:AS$94)+'SP Iniziale'!I18</f>
        <v>833.33333333333337</v>
      </c>
      <c r="I50" s="4">
        <f ca="1">SUMIF('Modulo investimenti'!$B$80:$AN$94,"Ammortamento Materiale Immobili",'Modulo investimenti'!K$80:AT$94)+'SP Iniziale'!J18</f>
        <v>833.33333333333337</v>
      </c>
      <c r="J50" s="4">
        <f ca="1">SUMIF('Modulo investimenti'!$B$80:$AN$94,"Ammortamento Materiale Immobili",'Modulo investimenti'!L$80:AU$94)+'SP Iniziale'!K18</f>
        <v>833.33333333333337</v>
      </c>
      <c r="K50" s="4">
        <f ca="1">SUMIF('Modulo investimenti'!$B$80:$AN$94,"Ammortamento Materiale Immobili",'Modulo investimenti'!M$80:AV$94)+'SP Iniziale'!L18</f>
        <v>833.33333333333337</v>
      </c>
      <c r="L50" s="4">
        <f ca="1">SUMIF('Modulo investimenti'!$B$80:$AN$94,"Ammortamento Materiale Immobili",'Modulo investimenti'!N$80:AW$94)+'SP Iniziale'!M18</f>
        <v>833.33333333333337</v>
      </c>
      <c r="M50" s="4">
        <f ca="1">SUMIF('Modulo investimenti'!$B$80:$AN$94,"Ammortamento Materiale Immobili",'Modulo investimenti'!O$80:AX$94)+'SP Iniziale'!N18</f>
        <v>833.33333333333337</v>
      </c>
      <c r="N50" s="4">
        <f ca="1">SUMIF('Modulo investimenti'!$B$80:$AN$94,"Ammortamento Materiale Immobili",'Modulo investimenti'!P$80:AY$94)+'SP Iniziale'!O18</f>
        <v>833.33333333333337</v>
      </c>
      <c r="O50" s="4">
        <f ca="1">SUMIF('Modulo investimenti'!$B$80:$AN$94,"Ammortamento Materiale Immobili",'Modulo investimenti'!Q$80:AZ$94)+'SP Iniziale'!P18</f>
        <v>833.33333333333337</v>
      </c>
      <c r="P50" s="4">
        <f ca="1">SUMIF('Modulo investimenti'!$B$80:$AN$94,"Ammortamento Materiale Immobili",'Modulo investimenti'!R$80:BA$94)+'SP Iniziale'!Q18</f>
        <v>833.33333333333337</v>
      </c>
      <c r="Q50" s="4">
        <f ca="1">SUMIF('Modulo investimenti'!$B$80:$AN$94,"Ammortamento Materiale Immobili",'Modulo investimenti'!S$80:BB$94)+'SP Iniziale'!R18</f>
        <v>833.33333333333337</v>
      </c>
      <c r="R50" s="4">
        <f ca="1">SUMIF('Modulo investimenti'!$B$80:$AN$94,"Ammortamento Materiale Immobili",'Modulo investimenti'!T$80:BC$94)+'SP Iniziale'!S18</f>
        <v>833.33333333333337</v>
      </c>
      <c r="S50" s="4">
        <f ca="1">SUMIF('Modulo investimenti'!$B$80:$AN$94,"Ammortamento Materiale Immobili",'Modulo investimenti'!U$80:BD$94)+'SP Iniziale'!T18</f>
        <v>833.33333333333337</v>
      </c>
      <c r="T50" s="4">
        <f ca="1">SUMIF('Modulo investimenti'!$B$80:$AN$94,"Ammortamento Materiale Immobili",'Modulo investimenti'!V$80:BE$94)+'SP Iniziale'!U18</f>
        <v>833.33333333333337</v>
      </c>
      <c r="U50" s="4">
        <f ca="1">SUMIF('Modulo investimenti'!$B$80:$AN$94,"Ammortamento Materiale Immobili",'Modulo investimenti'!W$80:BF$94)+'SP Iniziale'!V18</f>
        <v>833.33333333333337</v>
      </c>
      <c r="V50" s="4">
        <f ca="1">SUMIF('Modulo investimenti'!$B$80:$AN$94,"Ammortamento Materiale Immobili",'Modulo investimenti'!X$80:BG$94)+'SP Iniziale'!W18</f>
        <v>833.33333333333337</v>
      </c>
      <c r="W50" s="4">
        <f ca="1">SUMIF('Modulo investimenti'!$B$80:$AN$94,"Ammortamento Materiale Immobili",'Modulo investimenti'!Y$80:BH$94)+'SP Iniziale'!X18</f>
        <v>833.33333333333337</v>
      </c>
      <c r="X50" s="4">
        <f ca="1">SUMIF('Modulo investimenti'!$B$80:$AN$94,"Ammortamento Materiale Immobili",'Modulo investimenti'!Z$80:BI$94)+'SP Iniziale'!Y18</f>
        <v>833.33333333333337</v>
      </c>
      <c r="Y50" s="4">
        <f ca="1">SUMIF('Modulo investimenti'!$B$80:$AN$94,"Ammortamento Materiale Immobili",'Modulo investimenti'!AA$80:BJ$94)+'SP Iniziale'!Z18</f>
        <v>833.33333333333337</v>
      </c>
      <c r="Z50" s="4">
        <f ca="1">SUMIF('Modulo investimenti'!$B$80:$AN$94,"Ammortamento Materiale Immobili",'Modulo investimenti'!AB$80:BK$94)+'SP Iniziale'!AA18</f>
        <v>833.33333333333337</v>
      </c>
      <c r="AA50" s="4">
        <f ca="1">SUMIF('Modulo investimenti'!$B$80:$AN$94,"Ammortamento Materiale Immobili",'Modulo investimenti'!AC$80:BL$94)+'SP Iniziale'!AB18</f>
        <v>833.33333333333337</v>
      </c>
      <c r="AB50" s="4">
        <f ca="1">SUMIF('Modulo investimenti'!$B$80:$AN$94,"Ammortamento Materiale Immobili",'Modulo investimenti'!AD$80:BM$94)+'SP Iniziale'!AC18</f>
        <v>833.33333333333337</v>
      </c>
      <c r="AC50" s="4">
        <f ca="1">SUMIF('Modulo investimenti'!$B$80:$AN$94,"Ammortamento Materiale Immobili",'Modulo investimenti'!AE$80:BN$94)+'SP Iniziale'!AD18</f>
        <v>833.33333333333337</v>
      </c>
      <c r="AD50" s="4">
        <f ca="1">SUMIF('Modulo investimenti'!$B$80:$AN$94,"Ammortamento Materiale Immobili",'Modulo investimenti'!AF$80:BO$94)+'SP Iniziale'!AE18</f>
        <v>833.33333333333337</v>
      </c>
      <c r="AE50" s="4">
        <f ca="1">SUMIF('Modulo investimenti'!$B$80:$AN$94,"Ammortamento Materiale Immobili",'Modulo investimenti'!AG$80:BP$94)+'SP Iniziale'!AF18</f>
        <v>833.33333333333337</v>
      </c>
      <c r="AF50" s="4">
        <f ca="1">SUMIF('Modulo investimenti'!$B$80:$AN$94,"Ammortamento Materiale Immobili",'Modulo investimenti'!AH$80:BQ$94)+'SP Iniziale'!AG18</f>
        <v>833.33333333333337</v>
      </c>
      <c r="AG50" s="4">
        <f ca="1">SUMIF('Modulo investimenti'!$B$80:$AN$94,"Ammortamento Materiale Immobili",'Modulo investimenti'!AI$80:BR$94)+'SP Iniziale'!AH18</f>
        <v>833.33333333333337</v>
      </c>
      <c r="AH50" s="4">
        <f ca="1">SUMIF('Modulo investimenti'!$B$80:$AN$94,"Ammortamento Materiale Immobili",'Modulo investimenti'!AJ$80:BS$94)+'SP Iniziale'!AI18</f>
        <v>833.33333333333337</v>
      </c>
      <c r="AI50" s="4">
        <f ca="1">SUMIF('Modulo investimenti'!$B$80:$AN$94,"Ammortamento Materiale Immobili",'Modulo investimenti'!AK$80:BT$94)+'SP Iniziale'!AJ18</f>
        <v>833.33333333333337</v>
      </c>
      <c r="AJ50" s="4">
        <f ca="1">SUMIF('Modulo investimenti'!$B$80:$AN$94,"Ammortamento Materiale Immobili",'Modulo investimenti'!AL$80:BU$94)+'SP Iniziale'!AK18</f>
        <v>833.33333333333337</v>
      </c>
      <c r="AK50" s="4">
        <f ca="1">SUMIF('Modulo investimenti'!$B$80:$AN$94,"Ammortamento Materiale Immobili",'Modulo investimenti'!AM$80:BV$94)+'SP Iniziale'!AL18</f>
        <v>833.33333333333337</v>
      </c>
      <c r="AL50" s="4">
        <f ca="1">SUMIF('Modulo investimenti'!$B$80:$AN$94,"Ammortamento Materiale Immobili",'Modulo investimenti'!AN$80:BW$94)+'SP Iniziale'!AM18</f>
        <v>833.33333333333337</v>
      </c>
    </row>
    <row r="51" spans="2:38" x14ac:dyDescent="0.25">
      <c r="B51" t="s">
        <v>245</v>
      </c>
      <c r="C51" s="4">
        <f ca="1">SUMIF('Modulo investimenti'!$B$80:$AN$94,"Ammortamento Materiale Impianti e Macchinari",'Modulo investimenti'!E$80:AN$94)+'SP Iniziale'!D22</f>
        <v>625</v>
      </c>
      <c r="D51" s="4">
        <f ca="1">SUMIF('Modulo investimenti'!$B$80:$AN$94,"Ammortamento Materiale Impianti e Macchinari",'Modulo investimenti'!F$80:AO$94)+'SP Iniziale'!E22</f>
        <v>625</v>
      </c>
      <c r="E51" s="4">
        <f ca="1">SUMIF('Modulo investimenti'!$B$80:$AN$94,"Ammortamento Materiale Impianti e Macchinari",'Modulo investimenti'!G$80:AP$94)+'SP Iniziale'!F22</f>
        <v>625</v>
      </c>
      <c r="F51" s="4">
        <f ca="1">SUMIF('Modulo investimenti'!$B$80:$AN$94,"Ammortamento Materiale Impianti e Macchinari",'Modulo investimenti'!H$80:AQ$94)+'SP Iniziale'!G22</f>
        <v>625</v>
      </c>
      <c r="G51" s="4">
        <f ca="1">SUMIF('Modulo investimenti'!$B$80:$AN$94,"Ammortamento Materiale Impianti e Macchinari",'Modulo investimenti'!I$80:AR$94)+'SP Iniziale'!H22</f>
        <v>625</v>
      </c>
      <c r="H51" s="4">
        <f ca="1">SUMIF('Modulo investimenti'!$B$80:$AN$94,"Ammortamento Materiale Impianti e Macchinari",'Modulo investimenti'!J$80:AS$94)+'SP Iniziale'!I22</f>
        <v>625</v>
      </c>
      <c r="I51" s="4">
        <f ca="1">SUMIF('Modulo investimenti'!$B$80:$AN$94,"Ammortamento Materiale Impianti e Macchinari",'Modulo investimenti'!K$80:AT$94)+'SP Iniziale'!J22</f>
        <v>625</v>
      </c>
      <c r="J51" s="4">
        <f ca="1">SUMIF('Modulo investimenti'!$B$80:$AN$94,"Ammortamento Materiale Impianti e Macchinari",'Modulo investimenti'!L$80:AU$94)+'SP Iniziale'!K22</f>
        <v>625</v>
      </c>
      <c r="K51" s="4">
        <f ca="1">SUMIF('Modulo investimenti'!$B$80:$AN$94,"Ammortamento Materiale Impianti e Macchinari",'Modulo investimenti'!M$80:AV$94)+'SP Iniziale'!L22</f>
        <v>625</v>
      </c>
      <c r="L51" s="4">
        <f ca="1">SUMIF('Modulo investimenti'!$B$80:$AN$94,"Ammortamento Materiale Impianti e Macchinari",'Modulo investimenti'!N$80:AW$94)+'SP Iniziale'!M22</f>
        <v>625</v>
      </c>
      <c r="M51" s="4">
        <f ca="1">SUMIF('Modulo investimenti'!$B$80:$AN$94,"Ammortamento Materiale Impianti e Macchinari",'Modulo investimenti'!O$80:AX$94)+'SP Iniziale'!N22</f>
        <v>625</v>
      </c>
      <c r="N51" s="4">
        <f ca="1">SUMIF('Modulo investimenti'!$B$80:$AN$94,"Ammortamento Materiale Impianti e Macchinari",'Modulo investimenti'!P$80:AY$94)+'SP Iniziale'!O22</f>
        <v>625</v>
      </c>
      <c r="O51" s="4">
        <f ca="1">SUMIF('Modulo investimenti'!$B$80:$AN$94,"Ammortamento Materiale Impianti e Macchinari",'Modulo investimenti'!Q$80:AZ$94)+'SP Iniziale'!P22</f>
        <v>625</v>
      </c>
      <c r="P51" s="4">
        <f ca="1">SUMIF('Modulo investimenti'!$B$80:$AN$94,"Ammortamento Materiale Impianti e Macchinari",'Modulo investimenti'!R$80:BA$94)+'SP Iniziale'!Q22</f>
        <v>625</v>
      </c>
      <c r="Q51" s="4">
        <f ca="1">SUMIF('Modulo investimenti'!$B$80:$AN$94,"Ammortamento Materiale Impianti e Macchinari",'Modulo investimenti'!S$80:BB$94)+'SP Iniziale'!R22</f>
        <v>625</v>
      </c>
      <c r="R51" s="4">
        <f ca="1">SUMIF('Modulo investimenti'!$B$80:$AN$94,"Ammortamento Materiale Impianti e Macchinari",'Modulo investimenti'!T$80:BC$94)+'SP Iniziale'!S22</f>
        <v>625</v>
      </c>
      <c r="S51" s="4">
        <f ca="1">SUMIF('Modulo investimenti'!$B$80:$AN$94,"Ammortamento Materiale Impianti e Macchinari",'Modulo investimenti'!U$80:BD$94)+'SP Iniziale'!T22</f>
        <v>625</v>
      </c>
      <c r="T51" s="4">
        <f ca="1">SUMIF('Modulo investimenti'!$B$80:$AN$94,"Ammortamento Materiale Impianti e Macchinari",'Modulo investimenti'!V$80:BE$94)+'SP Iniziale'!U22</f>
        <v>625</v>
      </c>
      <c r="U51" s="4">
        <f ca="1">SUMIF('Modulo investimenti'!$B$80:$AN$94,"Ammortamento Materiale Impianti e Macchinari",'Modulo investimenti'!W$80:BF$94)+'SP Iniziale'!V22</f>
        <v>625</v>
      </c>
      <c r="V51" s="4">
        <f ca="1">SUMIF('Modulo investimenti'!$B$80:$AN$94,"Ammortamento Materiale Impianti e Macchinari",'Modulo investimenti'!X$80:BG$94)+'SP Iniziale'!W22</f>
        <v>625</v>
      </c>
      <c r="W51" s="4">
        <f ca="1">SUMIF('Modulo investimenti'!$B$80:$AN$94,"Ammortamento Materiale Impianti e Macchinari",'Modulo investimenti'!Y$80:BH$94)+'SP Iniziale'!X22</f>
        <v>625</v>
      </c>
      <c r="X51" s="4">
        <f ca="1">SUMIF('Modulo investimenti'!$B$80:$AN$94,"Ammortamento Materiale Impianti e Macchinari",'Modulo investimenti'!Z$80:BI$94)+'SP Iniziale'!Y22</f>
        <v>625</v>
      </c>
      <c r="Y51" s="4">
        <f ca="1">SUMIF('Modulo investimenti'!$B$80:$AN$94,"Ammortamento Materiale Impianti e Macchinari",'Modulo investimenti'!AA$80:BJ$94)+'SP Iniziale'!Z22</f>
        <v>625</v>
      </c>
      <c r="Z51" s="4">
        <f ca="1">SUMIF('Modulo investimenti'!$B$80:$AN$94,"Ammortamento Materiale Impianti e Macchinari",'Modulo investimenti'!AB$80:BK$94)+'SP Iniziale'!AA22</f>
        <v>625</v>
      </c>
      <c r="AA51" s="4">
        <f ca="1">SUMIF('Modulo investimenti'!$B$80:$AN$94,"Ammortamento Materiale Impianti e Macchinari",'Modulo investimenti'!AC$80:BL$94)+'SP Iniziale'!AB22</f>
        <v>625</v>
      </c>
      <c r="AB51" s="4">
        <f ca="1">SUMIF('Modulo investimenti'!$B$80:$AN$94,"Ammortamento Materiale Impianti e Macchinari",'Modulo investimenti'!AD$80:BM$94)+'SP Iniziale'!AC22</f>
        <v>625</v>
      </c>
      <c r="AC51" s="4">
        <f ca="1">SUMIF('Modulo investimenti'!$B$80:$AN$94,"Ammortamento Materiale Impianti e Macchinari",'Modulo investimenti'!AE$80:BN$94)+'SP Iniziale'!AD22</f>
        <v>625</v>
      </c>
      <c r="AD51" s="4">
        <f ca="1">SUMIF('Modulo investimenti'!$B$80:$AN$94,"Ammortamento Materiale Impianti e Macchinari",'Modulo investimenti'!AF$80:BO$94)+'SP Iniziale'!AE22</f>
        <v>625</v>
      </c>
      <c r="AE51" s="4">
        <f ca="1">SUMIF('Modulo investimenti'!$B$80:$AN$94,"Ammortamento Materiale Impianti e Macchinari",'Modulo investimenti'!AG$80:BP$94)+'SP Iniziale'!AF22</f>
        <v>625</v>
      </c>
      <c r="AF51" s="4">
        <f ca="1">SUMIF('Modulo investimenti'!$B$80:$AN$94,"Ammortamento Materiale Impianti e Macchinari",'Modulo investimenti'!AH$80:BQ$94)+'SP Iniziale'!AG22</f>
        <v>625</v>
      </c>
      <c r="AG51" s="4">
        <f ca="1">SUMIF('Modulo investimenti'!$B$80:$AN$94,"Ammortamento Materiale Impianti e Macchinari",'Modulo investimenti'!AI$80:BR$94)+'SP Iniziale'!AH22</f>
        <v>625</v>
      </c>
      <c r="AH51" s="4">
        <f ca="1">SUMIF('Modulo investimenti'!$B$80:$AN$94,"Ammortamento Materiale Impianti e Macchinari",'Modulo investimenti'!AJ$80:BS$94)+'SP Iniziale'!AI22</f>
        <v>625</v>
      </c>
      <c r="AI51" s="4">
        <f ca="1">SUMIF('Modulo investimenti'!$B$80:$AN$94,"Ammortamento Materiale Impianti e Macchinari",'Modulo investimenti'!AK$80:BT$94)+'SP Iniziale'!AJ22</f>
        <v>625</v>
      </c>
      <c r="AJ51" s="4">
        <f ca="1">SUMIF('Modulo investimenti'!$B$80:$AN$94,"Ammortamento Materiale Impianti e Macchinari",'Modulo investimenti'!AL$80:BU$94)+'SP Iniziale'!AK22</f>
        <v>625</v>
      </c>
      <c r="AK51" s="4">
        <f ca="1">SUMIF('Modulo investimenti'!$B$80:$AN$94,"Ammortamento Materiale Impianti e Macchinari",'Modulo investimenti'!AM$80:BV$94)+'SP Iniziale'!AL22</f>
        <v>625</v>
      </c>
      <c r="AL51" s="4">
        <f ca="1">SUMIF('Modulo investimenti'!$B$80:$AN$94,"Ammortamento Materiale Impianti e Macchinari",'Modulo investimenti'!AN$80:BW$94)+'SP Iniziale'!AM22</f>
        <v>625</v>
      </c>
    </row>
    <row r="52" spans="2:38" s="2" customFormat="1" x14ac:dyDescent="0.25">
      <c r="B52" s="9" t="s">
        <v>246</v>
      </c>
      <c r="C52" s="4">
        <f ca="1">SUMIF('Modulo investimenti'!$B$80:$AN$94,"Ammortamento Immateriali",'Modulo investimenti'!E$80:AN$94)+'SP Iniziale'!D29</f>
        <v>0</v>
      </c>
      <c r="D52" s="4">
        <f ca="1">SUMIF('Modulo investimenti'!$B$80:$AN$94,"Ammortamento Immateriali",'Modulo investimenti'!F$80:AO$94)+'SP Iniziale'!E29</f>
        <v>0</v>
      </c>
      <c r="E52" s="4">
        <f ca="1">SUMIF('Modulo investimenti'!$B$80:$AN$94,"Ammortamento Immateriali",'Modulo investimenti'!G$80:AP$94)+'SP Iniziale'!F29</f>
        <v>0</v>
      </c>
      <c r="F52" s="4">
        <f ca="1">SUMIF('Modulo investimenti'!$B$80:$AN$94,"Ammortamento Immateriali",'Modulo investimenti'!H$80:AQ$94)+'SP Iniziale'!G29</f>
        <v>0</v>
      </c>
      <c r="G52" s="4">
        <f ca="1">SUMIF('Modulo investimenti'!$B$80:$AN$94,"Ammortamento Immateriali",'Modulo investimenti'!I$80:AR$94)+'SP Iniziale'!H29</f>
        <v>0</v>
      </c>
      <c r="H52" s="4">
        <f ca="1">SUMIF('Modulo investimenti'!$B$80:$AN$94,"Ammortamento Immateriali",'Modulo investimenti'!J$80:AS$94)+'SP Iniziale'!I29</f>
        <v>0</v>
      </c>
      <c r="I52" s="4">
        <f ca="1">SUMIF('Modulo investimenti'!$B$80:$AN$94,"Ammortamento Immateriali",'Modulo investimenti'!K$80:AT$94)+'SP Iniziale'!J29</f>
        <v>0</v>
      </c>
      <c r="J52" s="4">
        <f ca="1">SUMIF('Modulo investimenti'!$B$80:$AN$94,"Ammortamento Immateriali",'Modulo investimenti'!L$80:AU$94)+'SP Iniziale'!K29</f>
        <v>0</v>
      </c>
      <c r="K52" s="4">
        <f ca="1">SUMIF('Modulo investimenti'!$B$80:$AN$94,"Ammortamento Immateriali",'Modulo investimenti'!M$80:AV$94)+'SP Iniziale'!L29</f>
        <v>0</v>
      </c>
      <c r="L52" s="4">
        <f ca="1">SUMIF('Modulo investimenti'!$B$80:$AN$94,"Ammortamento Immateriali",'Modulo investimenti'!N$80:AW$94)+'SP Iniziale'!M29</f>
        <v>0</v>
      </c>
      <c r="M52" s="4">
        <f ca="1">SUMIF('Modulo investimenti'!$B$80:$AN$94,"Ammortamento Immateriali",'Modulo investimenti'!O$80:AX$94)+'SP Iniziale'!N29</f>
        <v>0</v>
      </c>
      <c r="N52" s="4">
        <f ca="1">SUMIF('Modulo investimenti'!$B$80:$AN$94,"Ammortamento Immateriali",'Modulo investimenti'!P$80:AY$94)+'SP Iniziale'!O29</f>
        <v>0</v>
      </c>
      <c r="O52" s="4">
        <f ca="1">SUMIF('Modulo investimenti'!$B$80:$AN$94,"Ammortamento Immateriali",'Modulo investimenti'!Q$80:AZ$94)+'SP Iniziale'!P29</f>
        <v>0</v>
      </c>
      <c r="P52" s="4">
        <f ca="1">SUMIF('Modulo investimenti'!$B$80:$AN$94,"Ammortamento Immateriali",'Modulo investimenti'!R$80:BA$94)+'SP Iniziale'!Q29</f>
        <v>0</v>
      </c>
      <c r="Q52" s="4">
        <f ca="1">SUMIF('Modulo investimenti'!$B$80:$AN$94,"Ammortamento Immateriali",'Modulo investimenti'!S$80:BB$94)+'SP Iniziale'!R29</f>
        <v>0</v>
      </c>
      <c r="R52" s="4">
        <f ca="1">SUMIF('Modulo investimenti'!$B$80:$AN$94,"Ammortamento Immateriali",'Modulo investimenti'!T$80:BC$94)+'SP Iniziale'!S29</f>
        <v>0</v>
      </c>
      <c r="S52" s="4">
        <f ca="1">SUMIF('Modulo investimenti'!$B$80:$AN$94,"Ammortamento Immateriali",'Modulo investimenti'!U$80:BD$94)+'SP Iniziale'!T29</f>
        <v>0</v>
      </c>
      <c r="T52" s="4">
        <f ca="1">SUMIF('Modulo investimenti'!$B$80:$AN$94,"Ammortamento Immateriali",'Modulo investimenti'!V$80:BE$94)+'SP Iniziale'!U29</f>
        <v>0</v>
      </c>
      <c r="U52" s="4">
        <f ca="1">SUMIF('Modulo investimenti'!$B$80:$AN$94,"Ammortamento Immateriali",'Modulo investimenti'!W$80:BF$94)+'SP Iniziale'!V29</f>
        <v>0</v>
      </c>
      <c r="V52" s="4">
        <f ca="1">SUMIF('Modulo investimenti'!$B$80:$AN$94,"Ammortamento Immateriali",'Modulo investimenti'!X$80:BG$94)+'SP Iniziale'!W29</f>
        <v>0</v>
      </c>
      <c r="W52" s="4">
        <f ca="1">SUMIF('Modulo investimenti'!$B$80:$AN$94,"Ammortamento Immateriali",'Modulo investimenti'!Y$80:BH$94)+'SP Iniziale'!X29</f>
        <v>0</v>
      </c>
      <c r="X52" s="4">
        <f ca="1">SUMIF('Modulo investimenti'!$B$80:$AN$94,"Ammortamento Immateriali",'Modulo investimenti'!Z$80:BI$94)+'SP Iniziale'!Y29</f>
        <v>0</v>
      </c>
      <c r="Y52" s="4">
        <f ca="1">SUMIF('Modulo investimenti'!$B$80:$AN$94,"Ammortamento Immateriali",'Modulo investimenti'!AA$80:BJ$94)+'SP Iniziale'!Z29</f>
        <v>0</v>
      </c>
      <c r="Z52" s="4">
        <f ca="1">SUMIF('Modulo investimenti'!$B$80:$AN$94,"Ammortamento Immateriali",'Modulo investimenti'!AB$80:BK$94)+'SP Iniziale'!AA29</f>
        <v>0</v>
      </c>
      <c r="AA52" s="4">
        <f ca="1">SUMIF('Modulo investimenti'!$B$80:$AN$94,"Ammortamento Immateriali",'Modulo investimenti'!AC$80:BL$94)+'SP Iniziale'!AB29</f>
        <v>0</v>
      </c>
      <c r="AB52" s="4">
        <f ca="1">SUMIF('Modulo investimenti'!$B$80:$AN$94,"Ammortamento Immateriali",'Modulo investimenti'!AD$80:BM$94)+'SP Iniziale'!AC29</f>
        <v>0</v>
      </c>
      <c r="AC52" s="4">
        <f ca="1">SUMIF('Modulo investimenti'!$B$80:$AN$94,"Ammortamento Immateriali",'Modulo investimenti'!AE$80:BN$94)+'SP Iniziale'!AD29</f>
        <v>0</v>
      </c>
      <c r="AD52" s="4">
        <f ca="1">SUMIF('Modulo investimenti'!$B$80:$AN$94,"Ammortamento Immateriali",'Modulo investimenti'!AF$80:BO$94)+'SP Iniziale'!AE29</f>
        <v>0</v>
      </c>
      <c r="AE52" s="4">
        <f ca="1">SUMIF('Modulo investimenti'!$B$80:$AN$94,"Ammortamento Immateriali",'Modulo investimenti'!AG$80:BP$94)+'SP Iniziale'!AF29</f>
        <v>0</v>
      </c>
      <c r="AF52" s="4">
        <f ca="1">SUMIF('Modulo investimenti'!$B$80:$AN$94,"Ammortamento Immateriali",'Modulo investimenti'!AH$80:BQ$94)+'SP Iniziale'!AG29</f>
        <v>0</v>
      </c>
      <c r="AG52" s="4">
        <f ca="1">SUMIF('Modulo investimenti'!$B$80:$AN$94,"Ammortamento Immateriali",'Modulo investimenti'!AI$80:BR$94)+'SP Iniziale'!AH29</f>
        <v>0</v>
      </c>
      <c r="AH52" s="4">
        <f ca="1">SUMIF('Modulo investimenti'!$B$80:$AN$94,"Ammortamento Immateriali",'Modulo investimenti'!AJ$80:BS$94)+'SP Iniziale'!AI29</f>
        <v>0</v>
      </c>
      <c r="AI52" s="4">
        <f ca="1">SUMIF('Modulo investimenti'!$B$80:$AN$94,"Ammortamento Immateriali",'Modulo investimenti'!AK$80:BT$94)+'SP Iniziale'!AJ29</f>
        <v>0</v>
      </c>
      <c r="AJ52" s="4">
        <f ca="1">SUMIF('Modulo investimenti'!$B$80:$AN$94,"Ammortamento Immateriali",'Modulo investimenti'!AL$80:BU$94)+'SP Iniziale'!AK29</f>
        <v>0</v>
      </c>
      <c r="AK52" s="4">
        <f ca="1">SUMIF('Modulo investimenti'!$B$80:$AN$94,"Ammortamento Immateriali",'Modulo investimenti'!AM$80:BV$94)+'SP Iniziale'!AL29</f>
        <v>0</v>
      </c>
      <c r="AL52" s="4">
        <f ca="1">SUMIF('Modulo investimenti'!$B$80:$AN$94,"Ammortamento Immateriali",'Modulo investimenti'!AN$80:BW$94)+'SP Iniziale'!AM29</f>
        <v>0</v>
      </c>
    </row>
    <row r="53" spans="2:38" x14ac:dyDescent="0.25">
      <c r="B53" t="s">
        <v>247</v>
      </c>
      <c r="C53" s="4">
        <f>'SP Iniziale'!D23</f>
        <v>0</v>
      </c>
      <c r="D53" s="4">
        <f>'SP Iniziale'!E23</f>
        <v>0</v>
      </c>
      <c r="E53" s="4">
        <f>'SP Iniziale'!F23</f>
        <v>0</v>
      </c>
      <c r="F53" s="4">
        <f>'SP Iniziale'!G23</f>
        <v>0</v>
      </c>
      <c r="G53" s="4">
        <f>'SP Iniziale'!H23</f>
        <v>0</v>
      </c>
      <c r="H53" s="4">
        <f>'SP Iniziale'!I23</f>
        <v>0</v>
      </c>
      <c r="I53" s="4">
        <f>'SP Iniziale'!J23</f>
        <v>0</v>
      </c>
      <c r="J53" s="4">
        <f>'SP Iniziale'!K23</f>
        <v>0</v>
      </c>
      <c r="K53" s="4">
        <f>'SP Iniziale'!L23</f>
        <v>0</v>
      </c>
      <c r="L53" s="4">
        <f>'SP Iniziale'!M23</f>
        <v>0</v>
      </c>
      <c r="M53" s="4">
        <f>'SP Iniziale'!N23</f>
        <v>0</v>
      </c>
      <c r="N53" s="4">
        <f>'SP Iniziale'!O23</f>
        <v>0</v>
      </c>
      <c r="O53" s="4">
        <f>'SP Iniziale'!P23</f>
        <v>0</v>
      </c>
      <c r="P53" s="4">
        <f>'SP Iniziale'!Q23</f>
        <v>0</v>
      </c>
      <c r="Q53" s="4">
        <f>'SP Iniziale'!R23</f>
        <v>0</v>
      </c>
      <c r="R53" s="4">
        <f>'SP Iniziale'!S23</f>
        <v>0</v>
      </c>
      <c r="S53" s="4">
        <f>'SP Iniziale'!T23</f>
        <v>0</v>
      </c>
      <c r="T53" s="4">
        <f>'SP Iniziale'!U23</f>
        <v>0</v>
      </c>
      <c r="U53" s="4">
        <f>'SP Iniziale'!V23</f>
        <v>0</v>
      </c>
      <c r="V53" s="4">
        <f>'SP Iniziale'!W23</f>
        <v>0</v>
      </c>
      <c r="W53" s="4">
        <f>'SP Iniziale'!X23</f>
        <v>0</v>
      </c>
      <c r="X53" s="4">
        <f>'SP Iniziale'!Y23</f>
        <v>0</v>
      </c>
      <c r="Y53" s="4">
        <f>'SP Iniziale'!Z23</f>
        <v>0</v>
      </c>
      <c r="Z53" s="4">
        <f>'SP Iniziale'!AA23</f>
        <v>0</v>
      </c>
      <c r="AA53" s="4">
        <f>'SP Iniziale'!AB23</f>
        <v>0</v>
      </c>
      <c r="AB53" s="4">
        <f>'SP Iniziale'!AC23</f>
        <v>0</v>
      </c>
      <c r="AC53" s="4">
        <f>'SP Iniziale'!AD23</f>
        <v>0</v>
      </c>
      <c r="AD53" s="4">
        <f>'SP Iniziale'!AE23</f>
        <v>0</v>
      </c>
      <c r="AE53" s="4">
        <f>'SP Iniziale'!AF23</f>
        <v>0</v>
      </c>
      <c r="AF53" s="4">
        <f>'SP Iniziale'!AG23</f>
        <v>0</v>
      </c>
      <c r="AG53" s="4">
        <f>'SP Iniziale'!AH23</f>
        <v>0</v>
      </c>
      <c r="AH53" s="4">
        <f>'SP Iniziale'!AI23</f>
        <v>0</v>
      </c>
      <c r="AI53" s="4">
        <f>'SP Iniziale'!AJ23</f>
        <v>0</v>
      </c>
      <c r="AJ53" s="4">
        <f>'SP Iniziale'!AK23</f>
        <v>0</v>
      </c>
      <c r="AK53" s="4">
        <f>'SP Iniziale'!AL23</f>
        <v>0</v>
      </c>
      <c r="AL53" s="4">
        <f>'SP Iniziale'!AM23</f>
        <v>0</v>
      </c>
    </row>
    <row r="54" spans="2:38" s="2" customFormat="1" x14ac:dyDescent="0.25">
      <c r="B54" s="9" t="s">
        <v>248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x14ac:dyDescent="0.25">
      <c r="B55" s="2" t="s">
        <v>249</v>
      </c>
      <c r="C55" s="5">
        <f ca="1">SUM(C50:C54)</f>
        <v>1458.3333333333335</v>
      </c>
      <c r="D55" s="5">
        <f t="shared" ref="D55:AL55" ca="1" si="33">SUM(D50:D54)</f>
        <v>1458.3333333333335</v>
      </c>
      <c r="E55" s="5">
        <f t="shared" ca="1" si="33"/>
        <v>1458.3333333333335</v>
      </c>
      <c r="F55" s="5">
        <f t="shared" ca="1" si="33"/>
        <v>1458.3333333333335</v>
      </c>
      <c r="G55" s="5">
        <f t="shared" ca="1" si="33"/>
        <v>1458.3333333333335</v>
      </c>
      <c r="H55" s="5">
        <f t="shared" ca="1" si="33"/>
        <v>1458.3333333333335</v>
      </c>
      <c r="I55" s="5">
        <f t="shared" ca="1" si="33"/>
        <v>1458.3333333333335</v>
      </c>
      <c r="J55" s="5">
        <f t="shared" ca="1" si="33"/>
        <v>1458.3333333333335</v>
      </c>
      <c r="K55" s="5">
        <f t="shared" ca="1" si="33"/>
        <v>1458.3333333333335</v>
      </c>
      <c r="L55" s="5">
        <f t="shared" ca="1" si="33"/>
        <v>1458.3333333333335</v>
      </c>
      <c r="M55" s="5">
        <f t="shared" ca="1" si="33"/>
        <v>1458.3333333333335</v>
      </c>
      <c r="N55" s="5">
        <f t="shared" ca="1" si="33"/>
        <v>1458.3333333333335</v>
      </c>
      <c r="O55" s="5">
        <f t="shared" ca="1" si="33"/>
        <v>1458.3333333333335</v>
      </c>
      <c r="P55" s="5">
        <f t="shared" ca="1" si="33"/>
        <v>1458.3333333333335</v>
      </c>
      <c r="Q55" s="5">
        <f t="shared" ca="1" si="33"/>
        <v>1458.3333333333335</v>
      </c>
      <c r="R55" s="5">
        <f t="shared" ca="1" si="33"/>
        <v>1458.3333333333335</v>
      </c>
      <c r="S55" s="5">
        <f t="shared" ca="1" si="33"/>
        <v>1458.3333333333335</v>
      </c>
      <c r="T55" s="5">
        <f t="shared" ca="1" si="33"/>
        <v>1458.3333333333335</v>
      </c>
      <c r="U55" s="5">
        <f t="shared" ca="1" si="33"/>
        <v>1458.3333333333335</v>
      </c>
      <c r="V55" s="5">
        <f t="shared" ca="1" si="33"/>
        <v>1458.3333333333335</v>
      </c>
      <c r="W55" s="5">
        <f t="shared" ca="1" si="33"/>
        <v>1458.3333333333335</v>
      </c>
      <c r="X55" s="5">
        <f t="shared" ca="1" si="33"/>
        <v>1458.3333333333335</v>
      </c>
      <c r="Y55" s="5">
        <f t="shared" ca="1" si="33"/>
        <v>1458.3333333333335</v>
      </c>
      <c r="Z55" s="5">
        <f t="shared" ca="1" si="33"/>
        <v>1458.3333333333335</v>
      </c>
      <c r="AA55" s="5">
        <f t="shared" ca="1" si="33"/>
        <v>1458.3333333333335</v>
      </c>
      <c r="AB55" s="5">
        <f t="shared" ca="1" si="33"/>
        <v>1458.3333333333335</v>
      </c>
      <c r="AC55" s="5">
        <f t="shared" ca="1" si="33"/>
        <v>1458.3333333333335</v>
      </c>
      <c r="AD55" s="5">
        <f t="shared" ca="1" si="33"/>
        <v>1458.3333333333335</v>
      </c>
      <c r="AE55" s="5">
        <f t="shared" ca="1" si="33"/>
        <v>1458.3333333333335</v>
      </c>
      <c r="AF55" s="5">
        <f t="shared" ca="1" si="33"/>
        <v>1458.3333333333335</v>
      </c>
      <c r="AG55" s="5">
        <f t="shared" ca="1" si="33"/>
        <v>1458.3333333333335</v>
      </c>
      <c r="AH55" s="5">
        <f t="shared" ca="1" si="33"/>
        <v>1458.3333333333335</v>
      </c>
      <c r="AI55" s="5">
        <f t="shared" ca="1" si="33"/>
        <v>1458.3333333333335</v>
      </c>
      <c r="AJ55" s="5">
        <f t="shared" ca="1" si="33"/>
        <v>1458.3333333333335</v>
      </c>
      <c r="AK55" s="5">
        <f t="shared" ca="1" si="33"/>
        <v>1458.3333333333335</v>
      </c>
      <c r="AL55" s="5">
        <f t="shared" ca="1" si="33"/>
        <v>1458.3333333333335</v>
      </c>
    </row>
    <row r="56" spans="2:38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:38" x14ac:dyDescent="0.25">
      <c r="B57" s="2" t="s">
        <v>250</v>
      </c>
      <c r="C57" s="5">
        <f ca="1">C47-C55</f>
        <v>971.66666666666652</v>
      </c>
      <c r="D57" s="5">
        <f t="shared" ref="D57:AL57" ca="1" si="34">D47-D55</f>
        <v>971.66666666666652</v>
      </c>
      <c r="E57" s="5">
        <f t="shared" ca="1" si="34"/>
        <v>971.66666666666652</v>
      </c>
      <c r="F57" s="5">
        <f t="shared" ca="1" si="34"/>
        <v>971.66666666666652</v>
      </c>
      <c r="G57" s="5">
        <f t="shared" ca="1" si="34"/>
        <v>971.66666666666652</v>
      </c>
      <c r="H57" s="5">
        <f t="shared" ca="1" si="34"/>
        <v>971.66666666666652</v>
      </c>
      <c r="I57" s="5">
        <f t="shared" ca="1" si="34"/>
        <v>971.66666666666652</v>
      </c>
      <c r="J57" s="5">
        <f t="shared" ca="1" si="34"/>
        <v>971.66666666666652</v>
      </c>
      <c r="K57" s="5">
        <f t="shared" ca="1" si="34"/>
        <v>971.66666666666652</v>
      </c>
      <c r="L57" s="5">
        <f t="shared" ca="1" si="34"/>
        <v>971.66666666666652</v>
      </c>
      <c r="M57" s="5">
        <f t="shared" ca="1" si="34"/>
        <v>971.66666666666652</v>
      </c>
      <c r="N57" s="5">
        <f t="shared" ca="1" si="34"/>
        <v>971.66666666666652</v>
      </c>
      <c r="O57" s="5">
        <f t="shared" ca="1" si="34"/>
        <v>971.66666666666652</v>
      </c>
      <c r="P57" s="5">
        <f t="shared" ca="1" si="34"/>
        <v>971.66666666666652</v>
      </c>
      <c r="Q57" s="5">
        <f t="shared" ca="1" si="34"/>
        <v>971.66666666666652</v>
      </c>
      <c r="R57" s="5">
        <f t="shared" ca="1" si="34"/>
        <v>971.66666666666652</v>
      </c>
      <c r="S57" s="5">
        <f t="shared" ca="1" si="34"/>
        <v>971.66666666666652</v>
      </c>
      <c r="T57" s="5">
        <f t="shared" ca="1" si="34"/>
        <v>971.66666666666652</v>
      </c>
      <c r="U57" s="5">
        <f t="shared" ca="1" si="34"/>
        <v>971.66666666666652</v>
      </c>
      <c r="V57" s="5">
        <f t="shared" ca="1" si="34"/>
        <v>971.66666666666652</v>
      </c>
      <c r="W57" s="5">
        <f t="shared" ca="1" si="34"/>
        <v>971.66666666666652</v>
      </c>
      <c r="X57" s="5">
        <f t="shared" ca="1" si="34"/>
        <v>971.66666666666652</v>
      </c>
      <c r="Y57" s="5">
        <f t="shared" ca="1" si="34"/>
        <v>971.66666666666652</v>
      </c>
      <c r="Z57" s="5">
        <f t="shared" ca="1" si="34"/>
        <v>971.66666666666652</v>
      </c>
      <c r="AA57" s="5">
        <f t="shared" ca="1" si="34"/>
        <v>971.66666666666652</v>
      </c>
      <c r="AB57" s="5">
        <f t="shared" ca="1" si="34"/>
        <v>971.66666666666652</v>
      </c>
      <c r="AC57" s="5">
        <f t="shared" ca="1" si="34"/>
        <v>971.66666666666652</v>
      </c>
      <c r="AD57" s="5">
        <f t="shared" ca="1" si="34"/>
        <v>971.66666666666652</v>
      </c>
      <c r="AE57" s="5">
        <f t="shared" ca="1" si="34"/>
        <v>971.66666666666652</v>
      </c>
      <c r="AF57" s="5">
        <f t="shared" ca="1" si="34"/>
        <v>971.66666666666652</v>
      </c>
      <c r="AG57" s="5">
        <f t="shared" ca="1" si="34"/>
        <v>971.66666666666652</v>
      </c>
      <c r="AH57" s="5">
        <f t="shared" ca="1" si="34"/>
        <v>971.66666666666652</v>
      </c>
      <c r="AI57" s="5">
        <f t="shared" ca="1" si="34"/>
        <v>971.66666666666652</v>
      </c>
      <c r="AJ57" s="5">
        <f t="shared" ca="1" si="34"/>
        <v>971.66666666666652</v>
      </c>
      <c r="AK57" s="5">
        <f t="shared" ca="1" si="34"/>
        <v>971.66666666666652</v>
      </c>
      <c r="AL57" s="5">
        <f t="shared" ca="1" si="34"/>
        <v>971.66666666666652</v>
      </c>
    </row>
    <row r="58" spans="2:38" s="2" customFormat="1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60" spans="2:38" x14ac:dyDescent="0.25">
      <c r="B60" t="s">
        <v>251</v>
      </c>
      <c r="C60" s="4">
        <f>'SP Iniziale'!D54</f>
        <v>0</v>
      </c>
      <c r="D60" s="4">
        <f>'SP Iniziale'!E54</f>
        <v>0</v>
      </c>
      <c r="E60" s="4">
        <f>'SP Iniziale'!F54</f>
        <v>0</v>
      </c>
      <c r="F60" s="4">
        <f>'SP Iniziale'!G54</f>
        <v>0</v>
      </c>
      <c r="G60" s="4">
        <f>'SP Iniziale'!H54</f>
        <v>0</v>
      </c>
      <c r="H60" s="4">
        <f>'SP Iniziale'!I54</f>
        <v>0</v>
      </c>
      <c r="I60" s="4">
        <f>'SP Iniziale'!J54</f>
        <v>0</v>
      </c>
      <c r="J60" s="4">
        <f>'SP Iniziale'!K54</f>
        <v>0</v>
      </c>
      <c r="K60" s="4">
        <f>'SP Iniziale'!L54</f>
        <v>0</v>
      </c>
      <c r="L60" s="4">
        <f>'SP Iniziale'!M54</f>
        <v>0</v>
      </c>
      <c r="M60" s="4">
        <f>'SP Iniziale'!N54</f>
        <v>0</v>
      </c>
      <c r="N60" s="4">
        <f>'SP Iniziale'!O54</f>
        <v>0</v>
      </c>
      <c r="O60" s="4">
        <f>'SP Iniziale'!P54</f>
        <v>0</v>
      </c>
      <c r="P60" s="4">
        <f>'SP Iniziale'!Q54</f>
        <v>0</v>
      </c>
      <c r="Q60" s="4">
        <f>'SP Iniziale'!R54</f>
        <v>0</v>
      </c>
      <c r="R60" s="4">
        <f>'SP Iniziale'!S54</f>
        <v>0</v>
      </c>
      <c r="S60" s="4">
        <f>'SP Iniziale'!T54</f>
        <v>0</v>
      </c>
      <c r="T60" s="4">
        <f>'SP Iniziale'!U54</f>
        <v>0</v>
      </c>
      <c r="U60" s="4">
        <f>'SP Iniziale'!V54</f>
        <v>0</v>
      </c>
      <c r="V60" s="4">
        <f>'SP Iniziale'!W54</f>
        <v>0</v>
      </c>
      <c r="W60" s="4">
        <f>'SP Iniziale'!X54</f>
        <v>0</v>
      </c>
      <c r="X60" s="4">
        <f>'SP Iniziale'!Y54</f>
        <v>0</v>
      </c>
      <c r="Y60" s="4">
        <f>'SP Iniziale'!Z54</f>
        <v>0</v>
      </c>
      <c r="Z60" s="4">
        <f>'SP Iniziale'!AA54</f>
        <v>0</v>
      </c>
      <c r="AA60" s="4">
        <f>'SP Iniziale'!AB54</f>
        <v>0</v>
      </c>
      <c r="AB60" s="4">
        <f>'SP Iniziale'!AC54</f>
        <v>0</v>
      </c>
      <c r="AC60" s="4">
        <f>'SP Iniziale'!AD54</f>
        <v>0</v>
      </c>
      <c r="AD60" s="4">
        <f>'SP Iniziale'!AE54</f>
        <v>0</v>
      </c>
      <c r="AE60" s="4">
        <f>'SP Iniziale'!AF54</f>
        <v>0</v>
      </c>
      <c r="AF60" s="4">
        <f>'SP Iniziale'!AG54</f>
        <v>0</v>
      </c>
      <c r="AG60" s="4">
        <f>'SP Iniziale'!AH54</f>
        <v>0</v>
      </c>
      <c r="AH60" s="4">
        <f>'SP Iniziale'!AI54</f>
        <v>0</v>
      </c>
      <c r="AI60" s="4">
        <f>'SP Iniziale'!AJ54</f>
        <v>0</v>
      </c>
      <c r="AJ60" s="4">
        <f>'SP Iniziale'!AK54</f>
        <v>0</v>
      </c>
      <c r="AK60" s="4">
        <f>'SP Iniziale'!AL54</f>
        <v>0</v>
      </c>
      <c r="AL60" s="4">
        <f>'SP Iniziale'!AM54</f>
        <v>0</v>
      </c>
    </row>
    <row r="61" spans="2:38" x14ac:dyDescent="0.25">
      <c r="B61" t="s">
        <v>252</v>
      </c>
    </row>
    <row r="62" spans="2:38" x14ac:dyDescent="0.25">
      <c r="B62" t="s">
        <v>253</v>
      </c>
      <c r="C62" s="4"/>
    </row>
    <row r="63" spans="2:38" x14ac:dyDescent="0.25">
      <c r="B63" t="s">
        <v>254</v>
      </c>
      <c r="C63" s="4"/>
    </row>
    <row r="64" spans="2:38" x14ac:dyDescent="0.25">
      <c r="B64" s="2" t="s">
        <v>255</v>
      </c>
      <c r="C64" s="5">
        <f t="shared" ref="C64:AL64" si="35">SUM(C60:C63)</f>
        <v>0</v>
      </c>
      <c r="D64" s="5">
        <f t="shared" si="35"/>
        <v>0</v>
      </c>
      <c r="E64" s="5">
        <f t="shared" si="35"/>
        <v>0</v>
      </c>
      <c r="F64" s="5">
        <f t="shared" si="35"/>
        <v>0</v>
      </c>
      <c r="G64" s="5">
        <f t="shared" si="35"/>
        <v>0</v>
      </c>
      <c r="H64" s="5">
        <f t="shared" si="35"/>
        <v>0</v>
      </c>
      <c r="I64" s="5">
        <f t="shared" si="35"/>
        <v>0</v>
      </c>
      <c r="J64" s="5">
        <f t="shared" si="35"/>
        <v>0</v>
      </c>
      <c r="K64" s="5">
        <f t="shared" si="35"/>
        <v>0</v>
      </c>
      <c r="L64" s="5">
        <f t="shared" si="35"/>
        <v>0</v>
      </c>
      <c r="M64" s="5">
        <f t="shared" si="35"/>
        <v>0</v>
      </c>
      <c r="N64" s="5">
        <f t="shared" si="35"/>
        <v>0</v>
      </c>
      <c r="O64" s="5">
        <f t="shared" si="35"/>
        <v>0</v>
      </c>
      <c r="P64" s="5">
        <f t="shared" si="35"/>
        <v>0</v>
      </c>
      <c r="Q64" s="5">
        <f t="shared" si="35"/>
        <v>0</v>
      </c>
      <c r="R64" s="5">
        <f t="shared" si="35"/>
        <v>0</v>
      </c>
      <c r="S64" s="5">
        <f t="shared" si="35"/>
        <v>0</v>
      </c>
      <c r="T64" s="5">
        <f t="shared" si="35"/>
        <v>0</v>
      </c>
      <c r="U64" s="5">
        <f t="shared" si="35"/>
        <v>0</v>
      </c>
      <c r="V64" s="5">
        <f t="shared" si="35"/>
        <v>0</v>
      </c>
      <c r="W64" s="5">
        <f t="shared" si="35"/>
        <v>0</v>
      </c>
      <c r="X64" s="5">
        <f t="shared" si="35"/>
        <v>0</v>
      </c>
      <c r="Y64" s="5">
        <f t="shared" si="35"/>
        <v>0</v>
      </c>
      <c r="Z64" s="5">
        <f t="shared" si="35"/>
        <v>0</v>
      </c>
      <c r="AA64" s="5">
        <f t="shared" si="35"/>
        <v>0</v>
      </c>
      <c r="AB64" s="5">
        <f t="shared" si="35"/>
        <v>0</v>
      </c>
      <c r="AC64" s="5">
        <f t="shared" si="35"/>
        <v>0</v>
      </c>
      <c r="AD64" s="5">
        <f t="shared" si="35"/>
        <v>0</v>
      </c>
      <c r="AE64" s="5">
        <f t="shared" si="35"/>
        <v>0</v>
      </c>
      <c r="AF64" s="5">
        <f t="shared" si="35"/>
        <v>0</v>
      </c>
      <c r="AG64" s="5">
        <f t="shared" si="35"/>
        <v>0</v>
      </c>
      <c r="AH64" s="5">
        <f t="shared" si="35"/>
        <v>0</v>
      </c>
      <c r="AI64" s="5">
        <f t="shared" si="35"/>
        <v>0</v>
      </c>
      <c r="AJ64" s="5">
        <f t="shared" si="35"/>
        <v>0</v>
      </c>
      <c r="AK64" s="5">
        <f t="shared" si="35"/>
        <v>0</v>
      </c>
      <c r="AL64" s="5">
        <f t="shared" si="35"/>
        <v>0</v>
      </c>
    </row>
    <row r="66" spans="2:38" x14ac:dyDescent="0.25">
      <c r="B66" t="s">
        <v>256</v>
      </c>
      <c r="C66" s="4"/>
      <c r="D66" s="4">
        <f>'Variazioni finanziarie'!D41</f>
        <v>-198.95833333333334</v>
      </c>
      <c r="E66" s="4">
        <f>'Variazioni finanziarie'!E41</f>
        <v>-198.93085170919127</v>
      </c>
      <c r="F66" s="4">
        <f>'Variazioni finanziarie'!F41</f>
        <v>0</v>
      </c>
      <c r="G66" s="4">
        <f>'Variazioni finanziarie'!G41</f>
        <v>0</v>
      </c>
      <c r="H66" s="4">
        <f>'Variazioni finanziarie'!H41</f>
        <v>0</v>
      </c>
      <c r="I66" s="4">
        <f>'Variazioni finanziarie'!I41</f>
        <v>0</v>
      </c>
      <c r="J66" s="4">
        <f>'Variazioni finanziarie'!J41</f>
        <v>-86.039106893883229</v>
      </c>
      <c r="K66" s="4">
        <f>'Variazioni finanziarie'!K41</f>
        <v>-75.704344268794372</v>
      </c>
      <c r="L66" s="4">
        <f>'Variazioni finanziarie'!L41</f>
        <v>-65.412643154643362</v>
      </c>
      <c r="M66" s="4">
        <f>'Variazioni finanziarie'!M41</f>
        <v>-55.163824128467972</v>
      </c>
      <c r="N66" s="4">
        <f>'Variazioni finanziarie'!N41</f>
        <v>-44.957708514901611</v>
      </c>
      <c r="O66" s="4">
        <f>'Variazioni finanziarie'!O41</f>
        <v>-34.794118383058475</v>
      </c>
      <c r="P66" s="4">
        <f>'Variazioni finanziarie'!P41</f>
        <v>-25.047876543431389</v>
      </c>
      <c r="Q66" s="4">
        <f>'Variazioni finanziarie'!Q41</f>
        <v>-36.826410711469485</v>
      </c>
      <c r="R66" s="4">
        <f>'Variazioni finanziarie'!R41</f>
        <v>-39.135034320474126</v>
      </c>
      <c r="S66" s="4">
        <f>'Variazioni finanziarie'!S41</f>
        <v>-41.690705331107772</v>
      </c>
      <c r="T66" s="4">
        <f>'Variazioni finanziarie'!T41</f>
        <v>-44.235727712530455</v>
      </c>
      <c r="U66" s="4">
        <f ca="1">'Variazioni finanziarie'!U41</f>
        <v>-91.322626819355719</v>
      </c>
      <c r="V66" s="4">
        <f ca="1">'Variazioni finanziarie'!V41</f>
        <v>-93.660849527910614</v>
      </c>
      <c r="W66" s="4">
        <f ca="1">'Variazioni finanziarie'!W41</f>
        <v>-95.989329641846538</v>
      </c>
      <c r="X66" s="4">
        <f ca="1">'Variazioni finanziarie'!X41</f>
        <v>-98.308107755307731</v>
      </c>
      <c r="Y66" s="4">
        <f ca="1">'Variazioni finanziarie'!Y41</f>
        <v>-100.61722429329615</v>
      </c>
      <c r="Z66" s="4">
        <f ca="1">'Variazioni finanziarie'!Z41</f>
        <v>-114.17719618465854</v>
      </c>
      <c r="AA66" s="4">
        <f ca="1">'Variazioni finanziarie'!AA41</f>
        <v>-116.42019152085801</v>
      </c>
      <c r="AB66" s="4">
        <f ca="1">'Variazioni finanziarie'!AB41</f>
        <v>-119.03446604315674</v>
      </c>
      <c r="AC66" s="4">
        <f ca="1">'Variazioni finanziarie'!AC41</f>
        <v>-146.20382365564899</v>
      </c>
      <c r="AD66" s="4">
        <f ca="1">'Variazioni finanziarie'!AD41</f>
        <v>-148.69399971071945</v>
      </c>
      <c r="AE66" s="4">
        <f ca="1">'Variazioni finanziarie'!AE41</f>
        <v>-151.17380003222704</v>
      </c>
      <c r="AF66" s="4">
        <f ca="1">'Variazioni finanziarie'!AF41</f>
        <v>-153.64326785239501</v>
      </c>
      <c r="AG66" s="4">
        <f ca="1">'Variazioni finanziarie'!AG41</f>
        <v>-182.52368900341742</v>
      </c>
      <c r="AH66" s="4">
        <f ca="1">'Variazioni finanziarie'!AH41</f>
        <v>-184.86253228620544</v>
      </c>
      <c r="AI66" s="4">
        <f ca="1">'Variazioni finanziarie'!AI41</f>
        <v>-187.19163038864852</v>
      </c>
      <c r="AJ66" s="4">
        <f ca="1">'Variazioni finanziarie'!AJ41</f>
        <v>-189.51102391566482</v>
      </c>
      <c r="AK66" s="4">
        <f ca="1">'Variazioni finanziarie'!AK41</f>
        <v>-191.82075330298517</v>
      </c>
      <c r="AL66" s="4">
        <f ca="1">'Variazioni finanziarie'!AL41</f>
        <v>-205.34269982556279</v>
      </c>
    </row>
    <row r="67" spans="2:38" x14ac:dyDescent="0.25">
      <c r="B67" t="s">
        <v>257</v>
      </c>
      <c r="C67" s="4">
        <f>'Modulo Finanziamento'!D21+'SP Iniziale'!D49+'SP Iniziale'!D51</f>
        <v>0</v>
      </c>
      <c r="D67" s="4">
        <f>'Modulo Finanziamento'!E21+'SP Iniziale'!E49+'SP Iniziale'!E51</f>
        <v>730.13258480145726</v>
      </c>
      <c r="E67" s="4">
        <f>'Modulo Finanziamento'!F21+'SP Iniziale'!F49+'SP Iniziale'!F51</f>
        <v>711.52703722468004</v>
      </c>
      <c r="F67" s="4">
        <f>'Modulo Finanziamento'!G21+'SP Iniziale'!G49+'SP Iniziale'!G51</f>
        <v>692.83092620427692</v>
      </c>
      <c r="G67" s="4">
        <f>'Modulo Finanziamento'!H21+'SP Iniziale'!H49+'SP Iniziale'!H51</f>
        <v>674.04381091810694</v>
      </c>
      <c r="H67" s="4">
        <f>'Modulo Finanziamento'!I21+'SP Iniziale'!I49+'SP Iniziale'!I51</f>
        <v>655.16524839830436</v>
      </c>
      <c r="I67" s="4">
        <f>'Modulo Finanziamento'!J21+'SP Iniziale'!J49+'SP Iniziale'!J51</f>
        <v>636.19479352083579</v>
      </c>
      <c r="J67" s="4">
        <f>'Modulo Finanziamento'!K21+'SP Iniziale'!K49+'SP Iniziale'!K51</f>
        <v>617.13199899500353</v>
      </c>
      <c r="K67" s="4">
        <f>'Modulo Finanziamento'!L21+'SP Iniziale'!L49+'SP Iniziale'!L51</f>
        <v>597.97641535289995</v>
      </c>
      <c r="L67" s="4">
        <f>'Modulo Finanziamento'!M21+'SP Iniziale'!M49+'SP Iniziale'!M51</f>
        <v>578.72759093880995</v>
      </c>
      <c r="M67" s="4">
        <f>'Modulo Finanziamento'!N21+'SP Iniziale'!N49+'SP Iniziale'!N51</f>
        <v>559.3850718985608</v>
      </c>
      <c r="N67" s="4">
        <f>'Modulo Finanziamento'!O21+'SP Iniziale'!O49+'SP Iniziale'!O51</f>
        <v>539.9484021688221</v>
      </c>
      <c r="O67" s="4">
        <f>'Modulo Finanziamento'!P21+'SP Iniziale'!P49+'SP Iniziale'!P51</f>
        <v>520.41712346635222</v>
      </c>
      <c r="P67" s="4">
        <f>'Modulo Finanziamento'!Q21+'SP Iniziale'!Q49+'SP Iniziale'!Q51</f>
        <v>500.7907752771921</v>
      </c>
      <c r="Q67" s="4">
        <f>'Modulo Finanziamento'!R21+'SP Iniziale'!R49+'SP Iniziale'!R51</f>
        <v>481.06889484580836</v>
      </c>
      <c r="R67" s="4">
        <f>'Modulo Finanziamento'!S21+'SP Iniziale'!S49+'SP Iniziale'!S51</f>
        <v>461.25101716418106</v>
      </c>
      <c r="S67" s="4">
        <f>'Modulo Finanziamento'!T21+'SP Iniziale'!T49+'SP Iniziale'!T51</f>
        <v>441.3366749608407</v>
      </c>
      <c r="T67" s="4">
        <f>'Modulo Finanziamento'!U21+'SP Iniziale'!U49+'SP Iniziale'!U51</f>
        <v>421.32539868985003</v>
      </c>
      <c r="U67" s="4">
        <f>'Modulo Finanziamento'!V21+'SP Iniziale'!V49+'SP Iniziale'!V51</f>
        <v>401.21671651973327</v>
      </c>
      <c r="V67" s="4">
        <f>'Modulo Finanziamento'!W21+'SP Iniziale'!W49+'SP Iniziale'!W51</f>
        <v>381.01015432235113</v>
      </c>
      <c r="W67" s="4">
        <f>'Modulo Finanziamento'!X21+'SP Iniziale'!X49+'SP Iniziale'!X51</f>
        <v>360.70523566172136</v>
      </c>
      <c r="X67" s="4">
        <f>'Modulo Finanziamento'!Y21+'SP Iniziale'!Y49+'SP Iniziale'!Y51</f>
        <v>340.30148178278591</v>
      </c>
      <c r="Y67" s="4">
        <f>'Modulo Finanziamento'!Z21+'SP Iniziale'!Z49+'SP Iniziale'!Z51</f>
        <v>319.79841160012188</v>
      </c>
      <c r="Z67" s="4">
        <f>'Modulo Finanziamento'!AA21+'SP Iniziale'!AA49+'SP Iniziale'!AA51</f>
        <v>299.19554168659892</v>
      </c>
      <c r="AA67" s="4">
        <f>'Modulo Finanziamento'!AB21+'SP Iniziale'!AB49+'SP Iniziale'!AB51</f>
        <v>278.49238626198076</v>
      </c>
      <c r="AB67" s="4">
        <f>'Modulo Finanziamento'!AC21+'SP Iniziale'!AC49+'SP Iniziale'!AC51</f>
        <v>257.68845718147111</v>
      </c>
      <c r="AC67" s="4">
        <f>'Modulo Finanziamento'!AD21+'SP Iniziale'!AD49+'SP Iniziale'!AD51</f>
        <v>236.78326392420419</v>
      </c>
      <c r="AD67" s="4">
        <f>'Modulo Finanziamento'!AE21+'SP Iniziale'!AE49+'SP Iniziale'!AE51</f>
        <v>215.77631358167929</v>
      </c>
      <c r="AE67" s="4">
        <f>'Modulo Finanziamento'!AF21+'SP Iniziale'!AF49+'SP Iniziale'!AF51</f>
        <v>194.66711084613854</v>
      </c>
      <c r="AF67" s="4">
        <f>'Modulo Finanziamento'!AG21+'SP Iniziale'!AG49+'SP Iniziale'!AG51</f>
        <v>173.45515799888844</v>
      </c>
      <c r="AG67" s="4">
        <f>'Modulo Finanziamento'!AH21+'SP Iniziale'!AH49+'SP Iniziale'!AH51</f>
        <v>152.13995489856467</v>
      </c>
      <c r="AH67" s="4">
        <f>'Modulo Finanziamento'!AI21+'SP Iniziale'!AI49+'SP Iniziale'!AI51</f>
        <v>130.72099896933955</v>
      </c>
      <c r="AI67" s="4">
        <f>'Modulo Finanziamento'!AJ21+'SP Iniziale'!AJ49+'SP Iniziale'!AJ51</f>
        <v>109.19778518907205</v>
      </c>
      <c r="AJ67" s="4">
        <f>'Modulo Finanziamento'!AK21+'SP Iniziale'!AK49+'SP Iniziale'!AK51</f>
        <v>87.569806077400358</v>
      </c>
      <c r="AK67" s="4">
        <f>'Modulo Finanziamento'!AL21+'SP Iniziale'!AL49+'SP Iniziale'!AL51</f>
        <v>65.836551683776435</v>
      </c>
      <c r="AL67" s="4">
        <f>'Modulo Finanziamento'!AM21+'SP Iniziale'!AM49+'SP Iniziale'!AM51</f>
        <v>43.997509575442102</v>
      </c>
    </row>
    <row r="68" spans="2:38" x14ac:dyDescent="0.25">
      <c r="B68" t="s">
        <v>258</v>
      </c>
      <c r="C68" s="4">
        <f>'SP Iniziale'!D46</f>
        <v>0</v>
      </c>
      <c r="D68" s="4">
        <f>'Variazioni finanziarie'!D40+'SP Iniziale'!E46</f>
        <v>0</v>
      </c>
      <c r="E68" s="4">
        <f>'Variazioni finanziarie'!E40+'SP Iniziale'!F46</f>
        <v>0</v>
      </c>
      <c r="F68" s="4">
        <f>'Variazioni finanziarie'!F40+'SP Iniziale'!G46</f>
        <v>190.68860616327345</v>
      </c>
      <c r="G68" s="4">
        <f>'Variazioni finanziarie'!G40+'SP Iniziale'!H46</f>
        <v>165.20248260098023</v>
      </c>
      <c r="H68" s="4">
        <f>'Variazioni finanziarie'!H40+'SP Iniziale'!I46</f>
        <v>100.0238821660832</v>
      </c>
      <c r="I68" s="4">
        <f>'Variazioni finanziarie'!I40+'SP Iniziale'!J46</f>
        <v>30.98665073046131</v>
      </c>
      <c r="J68" s="4">
        <f>'Variazioni finanziarie'!J40+'SP Iniziale'!K46</f>
        <v>0</v>
      </c>
      <c r="K68" s="4">
        <f>'Variazioni finanziarie'!K40+'SP Iniziale'!L46</f>
        <v>0</v>
      </c>
      <c r="L68" s="4">
        <f>'Variazioni finanziarie'!L40+'SP Iniziale'!M46</f>
        <v>0</v>
      </c>
      <c r="M68" s="4">
        <f>'Variazioni finanziarie'!M40+'SP Iniziale'!N46</f>
        <v>0</v>
      </c>
      <c r="N68" s="4">
        <f>'Variazioni finanziarie'!N40+'SP Iniziale'!O46</f>
        <v>0</v>
      </c>
      <c r="O68" s="4">
        <f>'Variazioni finanziarie'!O40+'SP Iniziale'!P46</f>
        <v>0</v>
      </c>
      <c r="P68" s="4">
        <f>'Variazioni finanziarie'!P40+'SP Iniziale'!Q46</f>
        <v>0</v>
      </c>
      <c r="Q68" s="4">
        <f>'Variazioni finanziarie'!Q40+'SP Iniziale'!R46</f>
        <v>0</v>
      </c>
      <c r="R68" s="4">
        <f>'Variazioni finanziarie'!R40+'SP Iniziale'!S46</f>
        <v>0</v>
      </c>
      <c r="S68" s="4">
        <f>'Variazioni finanziarie'!S40+'SP Iniziale'!T46</f>
        <v>0</v>
      </c>
      <c r="T68" s="4">
        <f>'Variazioni finanziarie'!T40+'SP Iniziale'!U46</f>
        <v>0</v>
      </c>
      <c r="U68" s="4">
        <f ca="1">'Variazioni finanziarie'!U40+'SP Iniziale'!V46</f>
        <v>0</v>
      </c>
      <c r="V68" s="4">
        <f ca="1">'Variazioni finanziarie'!V40+'SP Iniziale'!W46</f>
        <v>0</v>
      </c>
      <c r="W68" s="4">
        <f ca="1">'Variazioni finanziarie'!W40+'SP Iniziale'!X46</f>
        <v>0</v>
      </c>
      <c r="X68" s="4">
        <f ca="1">'Variazioni finanziarie'!X40+'SP Iniziale'!Y46</f>
        <v>0</v>
      </c>
      <c r="Y68" s="4">
        <f ca="1">'Variazioni finanziarie'!Y40+'SP Iniziale'!Z46</f>
        <v>0</v>
      </c>
      <c r="Z68" s="4">
        <f ca="1">'Variazioni finanziarie'!Z40+'SP Iniziale'!AA46</f>
        <v>0</v>
      </c>
      <c r="AA68" s="4">
        <f ca="1">'Variazioni finanziarie'!AA40+'SP Iniziale'!AB46</f>
        <v>0</v>
      </c>
      <c r="AB68" s="4">
        <f ca="1">'Variazioni finanziarie'!AB40+'SP Iniziale'!AC46</f>
        <v>0</v>
      </c>
      <c r="AC68" s="4">
        <f ca="1">'Variazioni finanziarie'!AC40+'SP Iniziale'!AD46</f>
        <v>0</v>
      </c>
      <c r="AD68" s="4">
        <f ca="1">'Variazioni finanziarie'!AD40+'SP Iniziale'!AE46</f>
        <v>0</v>
      </c>
      <c r="AE68" s="4">
        <f ca="1">'Variazioni finanziarie'!AE40+'SP Iniziale'!AF46</f>
        <v>0</v>
      </c>
      <c r="AF68" s="4">
        <f ca="1">'Variazioni finanziarie'!AF40+'SP Iniziale'!AG46</f>
        <v>0</v>
      </c>
      <c r="AG68" s="4">
        <f ca="1">'Variazioni finanziarie'!AG40+'SP Iniziale'!AH46</f>
        <v>0</v>
      </c>
      <c r="AH68" s="4">
        <f ca="1">'Variazioni finanziarie'!AH40+'SP Iniziale'!AI46</f>
        <v>0</v>
      </c>
      <c r="AI68" s="4">
        <f ca="1">'Variazioni finanziarie'!AI40+'SP Iniziale'!AJ46</f>
        <v>0</v>
      </c>
      <c r="AJ68" s="4">
        <f ca="1">'Variazioni finanziarie'!AJ40+'SP Iniziale'!AK46</f>
        <v>0</v>
      </c>
      <c r="AK68" s="4">
        <f ca="1">'Variazioni finanziarie'!AK40+'SP Iniziale'!AL46</f>
        <v>0</v>
      </c>
      <c r="AL68" s="4">
        <f ca="1">'Variazioni finanziarie'!AL40+'SP Iniziale'!AM46</f>
        <v>0</v>
      </c>
    </row>
    <row r="69" spans="2:38" x14ac:dyDescent="0.25">
      <c r="B69" s="2" t="s">
        <v>259</v>
      </c>
      <c r="C69" s="5">
        <f>C68-C67-C66</f>
        <v>0</v>
      </c>
      <c r="D69" s="5">
        <f t="shared" ref="D69:AL69" si="36">D68-D67-D66</f>
        <v>-531.17425146812388</v>
      </c>
      <c r="E69" s="5">
        <f t="shared" si="36"/>
        <v>-512.59618551548874</v>
      </c>
      <c r="F69" s="5">
        <f t="shared" si="36"/>
        <v>-502.14232004100347</v>
      </c>
      <c r="G69" s="5">
        <f t="shared" si="36"/>
        <v>-508.84132831712668</v>
      </c>
      <c r="H69" s="5">
        <f t="shared" si="36"/>
        <v>-555.14136623222112</v>
      </c>
      <c r="I69" s="5">
        <f t="shared" si="36"/>
        <v>-605.2081427903745</v>
      </c>
      <c r="J69" s="5">
        <f t="shared" si="36"/>
        <v>-531.09289210112024</v>
      </c>
      <c r="K69" s="5">
        <f t="shared" si="36"/>
        <v>-522.27207108410562</v>
      </c>
      <c r="L69" s="5">
        <f t="shared" si="36"/>
        <v>-513.31494778416663</v>
      </c>
      <c r="M69" s="5">
        <f t="shared" si="36"/>
        <v>-504.22124777009282</v>
      </c>
      <c r="N69" s="5">
        <f t="shared" si="36"/>
        <v>-494.99069365392052</v>
      </c>
      <c r="O69" s="5">
        <f t="shared" si="36"/>
        <v>-485.62300508329372</v>
      </c>
      <c r="P69" s="5">
        <f t="shared" si="36"/>
        <v>-475.74289873376068</v>
      </c>
      <c r="Q69" s="5">
        <f t="shared" si="36"/>
        <v>-444.24248413433889</v>
      </c>
      <c r="R69" s="5">
        <f t="shared" si="36"/>
        <v>-422.11598284370695</v>
      </c>
      <c r="S69" s="5">
        <f t="shared" si="36"/>
        <v>-399.64596962973292</v>
      </c>
      <c r="T69" s="5">
        <f t="shared" si="36"/>
        <v>-377.0896709773196</v>
      </c>
      <c r="U69" s="5">
        <f t="shared" ca="1" si="36"/>
        <v>-309.89408970037755</v>
      </c>
      <c r="V69" s="5">
        <f t="shared" ca="1" si="36"/>
        <v>-287.34930479444051</v>
      </c>
      <c r="W69" s="5">
        <f t="shared" ca="1" si="36"/>
        <v>-264.71590601987481</v>
      </c>
      <c r="X69" s="5">
        <f t="shared" ca="1" si="36"/>
        <v>-241.99337402747818</v>
      </c>
      <c r="Y69" s="5">
        <f t="shared" ca="1" si="36"/>
        <v>-219.18118730682573</v>
      </c>
      <c r="Z69" s="5">
        <f t="shared" ca="1" si="36"/>
        <v>-185.01834550194036</v>
      </c>
      <c r="AA69" s="5">
        <f t="shared" ca="1" si="36"/>
        <v>-162.07219474112276</v>
      </c>
      <c r="AB69" s="5">
        <f t="shared" ca="1" si="36"/>
        <v>-138.65399113831438</v>
      </c>
      <c r="AC69" s="5">
        <f t="shared" ca="1" si="36"/>
        <v>-90.579440268555203</v>
      </c>
      <c r="AD69" s="5">
        <f t="shared" ca="1" si="36"/>
        <v>-67.082313870959837</v>
      </c>
      <c r="AE69" s="5">
        <f t="shared" ca="1" si="36"/>
        <v>-43.493310813911506</v>
      </c>
      <c r="AF69" s="5">
        <f t="shared" ca="1" si="36"/>
        <v>-19.811890146493425</v>
      </c>
      <c r="AG69" s="5">
        <f t="shared" ca="1" si="36"/>
        <v>30.383734104852749</v>
      </c>
      <c r="AH69" s="5">
        <f t="shared" ca="1" si="36"/>
        <v>54.141533316865889</v>
      </c>
      <c r="AI69" s="5">
        <f t="shared" ca="1" si="36"/>
        <v>77.993845199576469</v>
      </c>
      <c r="AJ69" s="5">
        <f t="shared" ca="1" si="36"/>
        <v>101.94121783826446</v>
      </c>
      <c r="AK69" s="5">
        <f t="shared" ca="1" si="36"/>
        <v>125.98420161920873</v>
      </c>
      <c r="AL69" s="5">
        <f t="shared" ca="1" si="36"/>
        <v>161.34519025012068</v>
      </c>
    </row>
    <row r="71" spans="2:38" x14ac:dyDescent="0.25">
      <c r="B71" s="2" t="s">
        <v>260</v>
      </c>
      <c r="C71" s="42">
        <f ca="1">C57+C64+C69</f>
        <v>971.66666666666652</v>
      </c>
      <c r="D71" s="42">
        <f t="shared" ref="D71:AL71" ca="1" si="37">D57+D64+D69</f>
        <v>440.49241519854263</v>
      </c>
      <c r="E71" s="42">
        <f t="shared" ca="1" si="37"/>
        <v>459.07048115117777</v>
      </c>
      <c r="F71" s="42">
        <f t="shared" ca="1" si="37"/>
        <v>469.52434662566304</v>
      </c>
      <c r="G71" s="42">
        <f t="shared" ca="1" si="37"/>
        <v>462.82533834953983</v>
      </c>
      <c r="H71" s="42">
        <f t="shared" ca="1" si="37"/>
        <v>416.5253004344454</v>
      </c>
      <c r="I71" s="42">
        <f t="shared" ca="1" si="37"/>
        <v>366.45852387629202</v>
      </c>
      <c r="J71" s="42">
        <f t="shared" ca="1" si="37"/>
        <v>440.57377456554627</v>
      </c>
      <c r="K71" s="42">
        <f t="shared" ca="1" si="37"/>
        <v>449.3945955825609</v>
      </c>
      <c r="L71" s="42">
        <f t="shared" ca="1" si="37"/>
        <v>458.35171888249988</v>
      </c>
      <c r="M71" s="42">
        <f t="shared" ca="1" si="37"/>
        <v>467.4454188965737</v>
      </c>
      <c r="N71" s="42">
        <f t="shared" ca="1" si="37"/>
        <v>476.675973012746</v>
      </c>
      <c r="O71" s="42">
        <f t="shared" ca="1" si="37"/>
        <v>486.0436615833728</v>
      </c>
      <c r="P71" s="42">
        <f t="shared" ca="1" si="37"/>
        <v>495.92376793290583</v>
      </c>
      <c r="Q71" s="42">
        <f t="shared" ca="1" si="37"/>
        <v>527.42418253232768</v>
      </c>
      <c r="R71" s="42">
        <f t="shared" ca="1" si="37"/>
        <v>549.55068382295963</v>
      </c>
      <c r="S71" s="42">
        <f t="shared" ca="1" si="37"/>
        <v>572.0206970369336</v>
      </c>
      <c r="T71" s="42">
        <f t="shared" ca="1" si="37"/>
        <v>594.57699568934686</v>
      </c>
      <c r="U71" s="42">
        <f t="shared" ca="1" si="37"/>
        <v>661.77257696628897</v>
      </c>
      <c r="V71" s="42">
        <f t="shared" ca="1" si="37"/>
        <v>684.317361872226</v>
      </c>
      <c r="W71" s="42">
        <f t="shared" ca="1" si="37"/>
        <v>706.95076064679165</v>
      </c>
      <c r="X71" s="42">
        <f t="shared" ca="1" si="37"/>
        <v>729.67329263918828</v>
      </c>
      <c r="Y71" s="42">
        <f t="shared" ca="1" si="37"/>
        <v>752.48547935984084</v>
      </c>
      <c r="Z71" s="42">
        <f t="shared" ca="1" si="37"/>
        <v>786.64832116472621</v>
      </c>
      <c r="AA71" s="42">
        <f t="shared" ca="1" si="37"/>
        <v>809.59447192554376</v>
      </c>
      <c r="AB71" s="42">
        <f t="shared" ca="1" si="37"/>
        <v>833.01267552835213</v>
      </c>
      <c r="AC71" s="42">
        <f t="shared" ca="1" si="37"/>
        <v>881.08722639811128</v>
      </c>
      <c r="AD71" s="42">
        <f t="shared" ca="1" si="37"/>
        <v>904.58435279570665</v>
      </c>
      <c r="AE71" s="42">
        <f t="shared" ca="1" si="37"/>
        <v>928.17335585275498</v>
      </c>
      <c r="AF71" s="42">
        <f t="shared" ca="1" si="37"/>
        <v>951.85477652017312</v>
      </c>
      <c r="AG71" s="42">
        <f t="shared" ca="1" si="37"/>
        <v>1002.0504007715192</v>
      </c>
      <c r="AH71" s="42">
        <f t="shared" ca="1" si="37"/>
        <v>1025.8081999835324</v>
      </c>
      <c r="AI71" s="42">
        <f t="shared" ca="1" si="37"/>
        <v>1049.660511866243</v>
      </c>
      <c r="AJ71" s="42">
        <f t="shared" ca="1" si="37"/>
        <v>1073.607884504931</v>
      </c>
      <c r="AK71" s="42">
        <f t="shared" ca="1" si="37"/>
        <v>1097.6508682858753</v>
      </c>
      <c r="AL71" s="42">
        <f t="shared" ca="1" si="37"/>
        <v>1133.0118569167871</v>
      </c>
    </row>
    <row r="73" spans="2:38" x14ac:dyDescent="0.25">
      <c r="B73" t="s">
        <v>261</v>
      </c>
      <c r="C73" s="4">
        <f>'Modulo IRES'!C14</f>
        <v>0</v>
      </c>
      <c r="D73" s="4">
        <f>'Modulo IRES'!D14</f>
        <v>0</v>
      </c>
      <c r="E73" s="4">
        <f>'Modulo IRES'!E14</f>
        <v>0</v>
      </c>
      <c r="F73" s="4">
        <f>'Modulo IRES'!F14</f>
        <v>0</v>
      </c>
      <c r="G73" s="4">
        <f>'Modulo IRES'!G14</f>
        <v>0</v>
      </c>
      <c r="H73" s="4">
        <f>'Modulo IRES'!H14</f>
        <v>0</v>
      </c>
      <c r="I73" s="4">
        <f>'Modulo IRES'!I14</f>
        <v>0</v>
      </c>
      <c r="J73" s="4">
        <f>'Modulo IRES'!J14</f>
        <v>0</v>
      </c>
      <c r="K73" s="4">
        <f>'Modulo IRES'!K14</f>
        <v>0</v>
      </c>
      <c r="L73" s="4">
        <f>'Modulo IRES'!L14</f>
        <v>0</v>
      </c>
      <c r="M73" s="4">
        <f>'Modulo IRES'!M14</f>
        <v>0</v>
      </c>
      <c r="N73" s="4">
        <f ca="1">'Modulo IRES'!N14</f>
        <v>0</v>
      </c>
      <c r="O73" s="4">
        <f>'Modulo IRES'!O14</f>
        <v>0</v>
      </c>
      <c r="P73" s="4">
        <f>'Modulo IRES'!P14</f>
        <v>0</v>
      </c>
      <c r="Q73" s="4">
        <f>'Modulo IRES'!Q14</f>
        <v>0</v>
      </c>
      <c r="R73" s="4">
        <f>'Modulo IRES'!R14</f>
        <v>0</v>
      </c>
      <c r="S73" s="4">
        <f>'Modulo IRES'!S14</f>
        <v>0</v>
      </c>
      <c r="T73" s="4">
        <f>'Modulo IRES'!T14</f>
        <v>0</v>
      </c>
      <c r="U73" s="4">
        <f>'Modulo IRES'!U14</f>
        <v>0</v>
      </c>
      <c r="V73" s="4">
        <f>'Modulo IRES'!V14</f>
        <v>0</v>
      </c>
      <c r="W73" s="4">
        <f>'Modulo IRES'!W14</f>
        <v>0</v>
      </c>
      <c r="X73" s="4">
        <f>'Modulo IRES'!X14</f>
        <v>0</v>
      </c>
      <c r="Y73" s="4">
        <f>'Modulo IRES'!Y14</f>
        <v>0</v>
      </c>
      <c r="Z73" s="4">
        <f ca="1">'Modulo IRES'!Z14</f>
        <v>0</v>
      </c>
      <c r="AA73" s="4">
        <f>'Modulo IRES'!AA14</f>
        <v>0</v>
      </c>
      <c r="AB73" s="4">
        <f>'Modulo IRES'!AB14</f>
        <v>0</v>
      </c>
      <c r="AC73" s="4">
        <f>'Modulo IRES'!AC14</f>
        <v>0</v>
      </c>
      <c r="AD73" s="4">
        <f>'Modulo IRES'!AD14</f>
        <v>0</v>
      </c>
      <c r="AE73" s="4">
        <f>'Modulo IRES'!AE14</f>
        <v>0</v>
      </c>
      <c r="AF73" s="4">
        <f>'Modulo IRES'!AF14</f>
        <v>0</v>
      </c>
      <c r="AG73" s="4">
        <f>'Modulo IRES'!AG14</f>
        <v>0</v>
      </c>
      <c r="AH73" s="4">
        <f>'Modulo IRES'!AH14</f>
        <v>0</v>
      </c>
      <c r="AI73" s="4">
        <f>'Modulo IRES'!AI14</f>
        <v>0</v>
      </c>
      <c r="AJ73" s="4">
        <f>'Modulo IRES'!AJ14</f>
        <v>0</v>
      </c>
      <c r="AK73" s="4">
        <f>'Modulo IRES'!AK14</f>
        <v>0</v>
      </c>
      <c r="AL73" s="4">
        <f ca="1">'Modulo IRES'!AL14</f>
        <v>0</v>
      </c>
    </row>
    <row r="74" spans="2:38" x14ac:dyDescent="0.25">
      <c r="B74" t="s">
        <v>262</v>
      </c>
      <c r="C74" s="4">
        <f>'Modulo IRAP'!C17</f>
        <v>0</v>
      </c>
      <c r="D74" s="4">
        <f>'Modulo IRAP'!D17</f>
        <v>0</v>
      </c>
      <c r="E74" s="4">
        <f>'Modulo IRAP'!E17</f>
        <v>0</v>
      </c>
      <c r="F74" s="4">
        <f>'Modulo IRAP'!F17</f>
        <v>0</v>
      </c>
      <c r="G74" s="4">
        <f>'Modulo IRAP'!G17</f>
        <v>0</v>
      </c>
      <c r="H74" s="4">
        <f>'Modulo IRAP'!H17</f>
        <v>0</v>
      </c>
      <c r="I74" s="4">
        <f>'Modulo IRAP'!I17</f>
        <v>0</v>
      </c>
      <c r="J74" s="4">
        <f>'Modulo IRAP'!J17</f>
        <v>0</v>
      </c>
      <c r="K74" s="4">
        <f>'Modulo IRAP'!K17</f>
        <v>0</v>
      </c>
      <c r="L74" s="4">
        <f>'Modulo IRAP'!L17</f>
        <v>0</v>
      </c>
      <c r="M74" s="4">
        <f>'Modulo IRAP'!M17</f>
        <v>0</v>
      </c>
      <c r="N74" s="4">
        <f ca="1">'Modulo IRAP'!N17</f>
        <v>4504.1906689128964</v>
      </c>
      <c r="O74" s="4">
        <f>'Modulo IRAP'!O17</f>
        <v>0</v>
      </c>
      <c r="P74" s="4">
        <f>'Modulo IRAP'!P17</f>
        <v>0</v>
      </c>
      <c r="Q74" s="4">
        <f>'Modulo IRAP'!Q17</f>
        <v>0</v>
      </c>
      <c r="R74" s="4">
        <f>'Modulo IRAP'!R17</f>
        <v>0</v>
      </c>
      <c r="S74" s="4">
        <f>'Modulo IRAP'!S17</f>
        <v>0</v>
      </c>
      <c r="T74" s="4">
        <f>'Modulo IRAP'!T17</f>
        <v>0</v>
      </c>
      <c r="U74" s="4">
        <f>'Modulo IRAP'!U17</f>
        <v>0</v>
      </c>
      <c r="V74" s="4">
        <f>'Modulo IRAP'!V17</f>
        <v>0</v>
      </c>
      <c r="W74" s="4">
        <f>'Modulo IRAP'!W17</f>
        <v>0</v>
      </c>
      <c r="X74" s="4">
        <f>'Modulo IRAP'!X17</f>
        <v>0</v>
      </c>
      <c r="Y74" s="4">
        <f>'Modulo IRAP'!Y17</f>
        <v>0</v>
      </c>
      <c r="Z74" s="4">
        <f ca="1">'Modulo IRAP'!Z17</f>
        <v>4488.7364030817525</v>
      </c>
      <c r="AA74" s="4">
        <f>'Modulo IRAP'!AA17</f>
        <v>0</v>
      </c>
      <c r="AB74" s="4">
        <f>'Modulo IRAP'!AB17</f>
        <v>0</v>
      </c>
      <c r="AC74" s="4">
        <f>'Modulo IRAP'!AC17</f>
        <v>0</v>
      </c>
      <c r="AD74" s="4">
        <f>'Modulo IRAP'!AD17</f>
        <v>0</v>
      </c>
      <c r="AE74" s="4">
        <f>'Modulo IRAP'!AE17</f>
        <v>0</v>
      </c>
      <c r="AF74" s="4">
        <f>'Modulo IRAP'!AF17</f>
        <v>0</v>
      </c>
      <c r="AG74" s="4">
        <f>'Modulo IRAP'!AG17</f>
        <v>0</v>
      </c>
      <c r="AH74" s="4">
        <f>'Modulo IRAP'!AH17</f>
        <v>0</v>
      </c>
      <c r="AI74" s="4">
        <f>'Modulo IRAP'!AI17</f>
        <v>0</v>
      </c>
      <c r="AJ74" s="4">
        <f>'Modulo IRAP'!AJ17</f>
        <v>0</v>
      </c>
      <c r="AK74" s="4">
        <f>'Modulo IRAP'!AK17</f>
        <v>0</v>
      </c>
      <c r="AL74" s="4">
        <f ca="1">'Modulo IRAP'!AL17</f>
        <v>4534.0004532239618</v>
      </c>
    </row>
    <row r="75" spans="2:38" x14ac:dyDescent="0.25">
      <c r="B75" s="2" t="s">
        <v>263</v>
      </c>
      <c r="C75" s="42">
        <f ca="1">C71-C73-C74</f>
        <v>971.66666666666652</v>
      </c>
      <c r="D75" s="42">
        <f t="shared" ref="D75:AL75" ca="1" si="38">D71-D73-D74</f>
        <v>440.49241519854263</v>
      </c>
      <c r="E75" s="42">
        <f t="shared" ca="1" si="38"/>
        <v>459.07048115117777</v>
      </c>
      <c r="F75" s="42">
        <f t="shared" ca="1" si="38"/>
        <v>469.52434662566304</v>
      </c>
      <c r="G75" s="42">
        <f t="shared" ca="1" si="38"/>
        <v>462.82533834953983</v>
      </c>
      <c r="H75" s="42">
        <f t="shared" ca="1" si="38"/>
        <v>416.5253004344454</v>
      </c>
      <c r="I75" s="42">
        <f t="shared" ca="1" si="38"/>
        <v>366.45852387629202</v>
      </c>
      <c r="J75" s="42">
        <f t="shared" ca="1" si="38"/>
        <v>440.57377456554627</v>
      </c>
      <c r="K75" s="42">
        <f t="shared" ca="1" si="38"/>
        <v>449.3945955825609</v>
      </c>
      <c r="L75" s="42">
        <f t="shared" ca="1" si="38"/>
        <v>458.35171888249988</v>
      </c>
      <c r="M75" s="42">
        <f t="shared" ca="1" si="38"/>
        <v>467.4454188965737</v>
      </c>
      <c r="N75" s="42">
        <f t="shared" ca="1" si="38"/>
        <v>-4027.5146959001504</v>
      </c>
      <c r="O75" s="42">
        <f t="shared" ca="1" si="38"/>
        <v>486.0436615833728</v>
      </c>
      <c r="P75" s="42">
        <f t="shared" ca="1" si="38"/>
        <v>495.92376793290583</v>
      </c>
      <c r="Q75" s="42">
        <f t="shared" ca="1" si="38"/>
        <v>527.42418253232768</v>
      </c>
      <c r="R75" s="42">
        <f t="shared" ca="1" si="38"/>
        <v>549.55068382295963</v>
      </c>
      <c r="S75" s="42">
        <f t="shared" ca="1" si="38"/>
        <v>572.0206970369336</v>
      </c>
      <c r="T75" s="42">
        <f t="shared" ca="1" si="38"/>
        <v>594.57699568934686</v>
      </c>
      <c r="U75" s="42">
        <f t="shared" ca="1" si="38"/>
        <v>661.77257696628897</v>
      </c>
      <c r="V75" s="42">
        <f t="shared" ca="1" si="38"/>
        <v>684.317361872226</v>
      </c>
      <c r="W75" s="42">
        <f t="shared" ca="1" si="38"/>
        <v>706.95076064679165</v>
      </c>
      <c r="X75" s="42">
        <f t="shared" ca="1" si="38"/>
        <v>729.67329263918828</v>
      </c>
      <c r="Y75" s="42">
        <f t="shared" ca="1" si="38"/>
        <v>752.48547935984084</v>
      </c>
      <c r="Z75" s="42">
        <f t="shared" ca="1" si="38"/>
        <v>-3702.0880819170261</v>
      </c>
      <c r="AA75" s="42">
        <f t="shared" ca="1" si="38"/>
        <v>809.59447192554376</v>
      </c>
      <c r="AB75" s="42">
        <f t="shared" ca="1" si="38"/>
        <v>833.01267552835213</v>
      </c>
      <c r="AC75" s="42">
        <f t="shared" ca="1" si="38"/>
        <v>881.08722639811128</v>
      </c>
      <c r="AD75" s="42">
        <f t="shared" ca="1" si="38"/>
        <v>904.58435279570665</v>
      </c>
      <c r="AE75" s="42">
        <f t="shared" ca="1" si="38"/>
        <v>928.17335585275498</v>
      </c>
      <c r="AF75" s="42">
        <f t="shared" ca="1" si="38"/>
        <v>951.85477652017312</v>
      </c>
      <c r="AG75" s="42">
        <f t="shared" ca="1" si="38"/>
        <v>1002.0504007715192</v>
      </c>
      <c r="AH75" s="42">
        <f t="shared" ca="1" si="38"/>
        <v>1025.8081999835324</v>
      </c>
      <c r="AI75" s="42">
        <f t="shared" ca="1" si="38"/>
        <v>1049.660511866243</v>
      </c>
      <c r="AJ75" s="42">
        <f t="shared" ca="1" si="38"/>
        <v>1073.607884504931</v>
      </c>
      <c r="AK75" s="42">
        <f t="shared" ca="1" si="38"/>
        <v>1097.6508682858753</v>
      </c>
      <c r="AL75" s="42">
        <f t="shared" ca="1" si="38"/>
        <v>-3400.9885963071747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M4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4" sqref="D44"/>
    </sheetView>
  </sheetViews>
  <sheetFormatPr defaultRowHeight="15" x14ac:dyDescent="0.25"/>
  <cols>
    <col min="2" max="2" width="50.140625" customWidth="1"/>
    <col min="3" max="3" width="15" customWidth="1"/>
    <col min="4" max="5" width="13.140625" bestFit="1" customWidth="1"/>
    <col min="6" max="15" width="14.28515625" bestFit="1" customWidth="1"/>
    <col min="16" max="39" width="13.42578125" bestFit="1" customWidth="1"/>
  </cols>
  <sheetData>
    <row r="2" spans="2:39" s="2" customFormat="1" x14ac:dyDescent="0.25">
      <c r="B2" s="2" t="s">
        <v>31</v>
      </c>
      <c r="C2" s="3">
        <f>EOMONTH(D2,-1)</f>
        <v>43100</v>
      </c>
      <c r="D2" s="3">
        <v>43131</v>
      </c>
      <c r="E2" s="3">
        <f>EOMONTH(D2,1)</f>
        <v>43159</v>
      </c>
      <c r="F2" s="3">
        <f t="shared" ref="F2:O2" si="0">EOMONTH(E2,1)</f>
        <v>43190</v>
      </c>
      <c r="G2" s="3">
        <f t="shared" si="0"/>
        <v>43220</v>
      </c>
      <c r="H2" s="3">
        <f t="shared" si="0"/>
        <v>43251</v>
      </c>
      <c r="I2" s="3">
        <f t="shared" si="0"/>
        <v>43281</v>
      </c>
      <c r="J2" s="3">
        <f t="shared" si="0"/>
        <v>43312</v>
      </c>
      <c r="K2" s="3">
        <f t="shared" si="0"/>
        <v>43343</v>
      </c>
      <c r="L2" s="3">
        <f t="shared" si="0"/>
        <v>43373</v>
      </c>
      <c r="M2" s="3">
        <f t="shared" si="0"/>
        <v>43404</v>
      </c>
      <c r="N2" s="3">
        <f t="shared" si="0"/>
        <v>43434</v>
      </c>
      <c r="O2" s="3">
        <f t="shared" si="0"/>
        <v>43465</v>
      </c>
      <c r="P2" s="3">
        <f t="shared" ref="P2" si="1">EOMONTH(O2,1)</f>
        <v>43496</v>
      </c>
      <c r="Q2" s="3">
        <f t="shared" ref="Q2" si="2">EOMONTH(P2,1)</f>
        <v>43524</v>
      </c>
      <c r="R2" s="3">
        <f t="shared" ref="R2" si="3">EOMONTH(Q2,1)</f>
        <v>43555</v>
      </c>
      <c r="S2" s="3">
        <f t="shared" ref="S2" si="4">EOMONTH(R2,1)</f>
        <v>43585</v>
      </c>
      <c r="T2" s="3">
        <f t="shared" ref="T2" si="5">EOMONTH(S2,1)</f>
        <v>43616</v>
      </c>
      <c r="U2" s="3">
        <f t="shared" ref="U2" si="6">EOMONTH(T2,1)</f>
        <v>43646</v>
      </c>
      <c r="V2" s="3">
        <f t="shared" ref="V2" si="7">EOMONTH(U2,1)</f>
        <v>43677</v>
      </c>
      <c r="W2" s="3">
        <f t="shared" ref="W2" si="8">EOMONTH(V2,1)</f>
        <v>43708</v>
      </c>
      <c r="X2" s="3">
        <f t="shared" ref="X2" si="9">EOMONTH(W2,1)</f>
        <v>43738</v>
      </c>
      <c r="Y2" s="3">
        <f t="shared" ref="Y2" si="10">EOMONTH(X2,1)</f>
        <v>43769</v>
      </c>
      <c r="Z2" s="3">
        <f t="shared" ref="Z2" si="11">EOMONTH(Y2,1)</f>
        <v>43799</v>
      </c>
      <c r="AA2" s="3">
        <f t="shared" ref="AA2" si="12">EOMONTH(Z2,1)</f>
        <v>43830</v>
      </c>
      <c r="AB2" s="3">
        <f t="shared" ref="AB2" si="13">EOMONTH(AA2,1)</f>
        <v>43861</v>
      </c>
      <c r="AC2" s="3">
        <f t="shared" ref="AC2" si="14">EOMONTH(AB2,1)</f>
        <v>43890</v>
      </c>
      <c r="AD2" s="3">
        <f t="shared" ref="AD2" si="15">EOMONTH(AC2,1)</f>
        <v>43921</v>
      </c>
      <c r="AE2" s="3">
        <f t="shared" ref="AE2" si="16">EOMONTH(AD2,1)</f>
        <v>43951</v>
      </c>
      <c r="AF2" s="3">
        <f t="shared" ref="AF2" si="17">EOMONTH(AE2,1)</f>
        <v>43982</v>
      </c>
      <c r="AG2" s="3">
        <f t="shared" ref="AG2" si="18">EOMONTH(AF2,1)</f>
        <v>44012</v>
      </c>
      <c r="AH2" s="3">
        <f t="shared" ref="AH2" si="19">EOMONTH(AG2,1)</f>
        <v>44043</v>
      </c>
      <c r="AI2" s="3">
        <f t="shared" ref="AI2" si="20">EOMONTH(AH2,1)</f>
        <v>44074</v>
      </c>
      <c r="AJ2" s="3">
        <f t="shared" ref="AJ2" si="21">EOMONTH(AI2,1)</f>
        <v>44104</v>
      </c>
      <c r="AK2" s="3">
        <f t="shared" ref="AK2" si="22">EOMONTH(AJ2,1)</f>
        <v>44135</v>
      </c>
      <c r="AL2" s="3">
        <f t="shared" ref="AL2" si="23">EOMONTH(AK2,1)</f>
        <v>44165</v>
      </c>
      <c r="AM2" s="3">
        <f t="shared" ref="AM2" si="24">EOMONTH(AL2,1)</f>
        <v>44196</v>
      </c>
    </row>
    <row r="3" spans="2:39" x14ac:dyDescent="0.25">
      <c r="B3" t="s">
        <v>32</v>
      </c>
      <c r="D3" s="4">
        <f>'Modulo vendite'!C29+'SP Iniziale'!D6</f>
        <v>0</v>
      </c>
      <c r="E3" s="4">
        <f>'Modulo vendite'!D29+'SP Iniziale'!E6</f>
        <v>297000</v>
      </c>
      <c r="F3" s="4">
        <f>'Modulo vendite'!E29+'SP Iniziale'!F6</f>
        <v>351900</v>
      </c>
      <c r="G3" s="4">
        <f>'Modulo vendite'!F29+'SP Iniziale'!G6</f>
        <v>176900</v>
      </c>
      <c r="H3" s="4">
        <f>'Modulo vendite'!G29+'SP Iniziale'!H6</f>
        <v>176900</v>
      </c>
      <c r="I3" s="4">
        <f>'Modulo vendite'!H29+'SP Iniziale'!I6</f>
        <v>176900</v>
      </c>
      <c r="J3" s="4">
        <f>'Modulo vendite'!I29+'SP Iniziale'!J6</f>
        <v>176900</v>
      </c>
      <c r="K3" s="4">
        <f>'Modulo vendite'!J29+'SP Iniziale'!K6</f>
        <v>176900</v>
      </c>
      <c r="L3" s="4">
        <f>'Modulo vendite'!K29+'SP Iniziale'!L6</f>
        <v>176900</v>
      </c>
      <c r="M3" s="4">
        <f>'Modulo vendite'!L29+'SP Iniziale'!M6</f>
        <v>176900</v>
      </c>
      <c r="N3" s="4">
        <f>'Modulo vendite'!M29+'SP Iniziale'!N6</f>
        <v>176900</v>
      </c>
      <c r="O3" s="4">
        <f>'Modulo vendite'!N29+'SP Iniziale'!O6</f>
        <v>176900</v>
      </c>
      <c r="P3" s="4">
        <f>'Modulo vendite'!O29+'SP Iniziale'!P6</f>
        <v>176900</v>
      </c>
      <c r="Q3" s="4">
        <f>'Modulo vendite'!P29+'SP Iniziale'!Q6</f>
        <v>176900</v>
      </c>
      <c r="R3" s="4">
        <f>'Modulo vendite'!Q29+'SP Iniziale'!R6</f>
        <v>176900</v>
      </c>
      <c r="S3" s="4">
        <f>'Modulo vendite'!R29+'SP Iniziale'!S6</f>
        <v>176900</v>
      </c>
      <c r="T3" s="4">
        <f>'Modulo vendite'!S29+'SP Iniziale'!T6</f>
        <v>176900</v>
      </c>
      <c r="U3" s="4">
        <f>'Modulo vendite'!T29+'SP Iniziale'!U6</f>
        <v>176900</v>
      </c>
      <c r="V3" s="4">
        <f>'Modulo vendite'!U29+'SP Iniziale'!V6</f>
        <v>176900</v>
      </c>
      <c r="W3" s="4">
        <f>'Modulo vendite'!V29+'SP Iniziale'!W6</f>
        <v>176900</v>
      </c>
      <c r="X3" s="4">
        <f>'Modulo vendite'!W29+'SP Iniziale'!X6</f>
        <v>176900</v>
      </c>
      <c r="Y3" s="4">
        <f>'Modulo vendite'!X29+'SP Iniziale'!Y6</f>
        <v>176900</v>
      </c>
      <c r="Z3" s="4">
        <f>'Modulo vendite'!Y29+'SP Iniziale'!Z6</f>
        <v>176900</v>
      </c>
      <c r="AA3" s="4">
        <f>'Modulo vendite'!Z29+'SP Iniziale'!AA6</f>
        <v>176900</v>
      </c>
      <c r="AB3" s="4">
        <f>'Modulo vendite'!AA29+'SP Iniziale'!AB6</f>
        <v>176900</v>
      </c>
      <c r="AC3" s="4">
        <f>'Modulo vendite'!AB29+'SP Iniziale'!AC6</f>
        <v>176900</v>
      </c>
      <c r="AD3" s="4">
        <f>'Modulo vendite'!AC29+'SP Iniziale'!AD6</f>
        <v>176900</v>
      </c>
      <c r="AE3" s="4">
        <f>'Modulo vendite'!AD29+'SP Iniziale'!AE6</f>
        <v>176900</v>
      </c>
      <c r="AF3" s="4">
        <f>'Modulo vendite'!AE29+'SP Iniziale'!AF6</f>
        <v>176900</v>
      </c>
      <c r="AG3" s="4">
        <f>'Modulo vendite'!AF29+'SP Iniziale'!AG6</f>
        <v>176900</v>
      </c>
      <c r="AH3" s="4">
        <f>'Modulo vendite'!AG29+'SP Iniziale'!AH6</f>
        <v>176900</v>
      </c>
      <c r="AI3" s="4">
        <f>'Modulo vendite'!AH29+'SP Iniziale'!AI6</f>
        <v>176900</v>
      </c>
      <c r="AJ3" s="4">
        <f>'Modulo vendite'!AI29+'SP Iniziale'!AJ6</f>
        <v>176900</v>
      </c>
      <c r="AK3" s="4">
        <f>'Modulo vendite'!AJ29+'SP Iniziale'!AK6</f>
        <v>176900</v>
      </c>
      <c r="AL3" s="4">
        <f>'Modulo vendite'!AK29+'SP Iniziale'!AL6</f>
        <v>176900</v>
      </c>
      <c r="AM3" s="4">
        <f>'Modulo vendite'!AL29+'SP Iniziale'!AM6</f>
        <v>176900</v>
      </c>
    </row>
    <row r="4" spans="2:39" x14ac:dyDescent="0.25">
      <c r="B4" t="s">
        <v>33</v>
      </c>
      <c r="D4" s="4">
        <f>'Modulo Finanziamento'!D23</f>
        <v>150000</v>
      </c>
      <c r="E4" s="4">
        <f>'Modulo Finanziamento'!E23</f>
        <v>0</v>
      </c>
      <c r="F4" s="4">
        <f>'Modulo Finanziamento'!F23</f>
        <v>0</v>
      </c>
      <c r="G4" s="4">
        <f>'Modulo Finanziamento'!G23</f>
        <v>0</v>
      </c>
      <c r="H4" s="4">
        <f>'Modulo Finanziamento'!H23</f>
        <v>0</v>
      </c>
      <c r="I4" s="4">
        <f>'Modulo Finanziamento'!I23</f>
        <v>0</v>
      </c>
      <c r="J4" s="4">
        <f>'Modulo Finanziamento'!J23</f>
        <v>0</v>
      </c>
      <c r="K4" s="4">
        <f>'Modulo Finanziamento'!K23</f>
        <v>0</v>
      </c>
      <c r="L4" s="4">
        <f>'Modulo Finanziamento'!L23</f>
        <v>0</v>
      </c>
      <c r="M4" s="4">
        <f>'Modulo Finanziamento'!M23</f>
        <v>0</v>
      </c>
      <c r="N4" s="4">
        <f>'Modulo Finanziamento'!N23</f>
        <v>0</v>
      </c>
      <c r="O4" s="4">
        <f>'Modulo Finanziamento'!O23</f>
        <v>0</v>
      </c>
      <c r="P4" s="4">
        <f>'Modulo Finanziamento'!P23</f>
        <v>0</v>
      </c>
      <c r="Q4" s="4">
        <f>'Modulo Finanziamento'!Q23</f>
        <v>0</v>
      </c>
      <c r="R4" s="4">
        <f>'Modulo Finanziamento'!R23</f>
        <v>0</v>
      </c>
      <c r="S4" s="4">
        <f>'Modulo Finanziamento'!S23</f>
        <v>0</v>
      </c>
      <c r="T4" s="4">
        <f>'Modulo Finanziamento'!T23</f>
        <v>0</v>
      </c>
      <c r="U4" s="4">
        <f>'Modulo Finanziamento'!U23</f>
        <v>0</v>
      </c>
      <c r="V4" s="4">
        <f>'Modulo Finanziamento'!V23</f>
        <v>0</v>
      </c>
      <c r="W4" s="4">
        <f>'Modulo Finanziamento'!W23</f>
        <v>0</v>
      </c>
      <c r="X4" s="4">
        <f>'Modulo Finanziamento'!X23</f>
        <v>0</v>
      </c>
      <c r="Y4" s="4">
        <f>'Modulo Finanziamento'!Y23</f>
        <v>0</v>
      </c>
      <c r="Z4" s="4">
        <f>'Modulo Finanziamento'!Z23</f>
        <v>0</v>
      </c>
      <c r="AA4" s="4">
        <f>'Modulo Finanziamento'!AA23</f>
        <v>0</v>
      </c>
      <c r="AB4" s="4">
        <f>'Modulo Finanziamento'!AB23</f>
        <v>0</v>
      </c>
      <c r="AC4" s="4">
        <f>'Modulo Finanziamento'!AC23</f>
        <v>0</v>
      </c>
      <c r="AD4" s="4">
        <f>'Modulo Finanziamento'!AD23</f>
        <v>0</v>
      </c>
      <c r="AE4" s="4">
        <f>'Modulo Finanziamento'!AE23</f>
        <v>0</v>
      </c>
      <c r="AF4" s="4">
        <f>'Modulo Finanziamento'!AF23</f>
        <v>0</v>
      </c>
      <c r="AG4" s="4">
        <f>'Modulo Finanziamento'!AG23</f>
        <v>0</v>
      </c>
      <c r="AH4" s="4">
        <f>'Modulo Finanziamento'!AH23</f>
        <v>0</v>
      </c>
      <c r="AI4" s="4">
        <f>'Modulo Finanziamento'!AI23</f>
        <v>0</v>
      </c>
      <c r="AJ4" s="4">
        <f>'Modulo Finanziamento'!AJ23</f>
        <v>0</v>
      </c>
      <c r="AK4" s="4">
        <f>'Modulo Finanziamento'!AK23</f>
        <v>0</v>
      </c>
      <c r="AL4" s="4">
        <f>'Modulo Finanziamento'!AL23</f>
        <v>0</v>
      </c>
      <c r="AM4" s="4">
        <f>'Modulo Finanziamento'!AM23</f>
        <v>0</v>
      </c>
    </row>
    <row r="5" spans="2:39" x14ac:dyDescent="0.25">
      <c r="B5" t="s">
        <v>34</v>
      </c>
      <c r="D5" s="4">
        <f>'Modulo Capitale Sociale'!C4</f>
        <v>300000</v>
      </c>
      <c r="E5" s="4">
        <f>'Modulo Capitale Sociale'!D4</f>
        <v>0</v>
      </c>
      <c r="F5" s="4">
        <f>'Modulo Capitale Sociale'!E4</f>
        <v>0</v>
      </c>
      <c r="G5" s="4">
        <f>'Modulo Capitale Sociale'!F4</f>
        <v>0</v>
      </c>
      <c r="H5" s="4">
        <f>'Modulo Capitale Sociale'!G4</f>
        <v>0</v>
      </c>
      <c r="I5" s="4">
        <f>'Modulo Capitale Sociale'!H4</f>
        <v>0</v>
      </c>
      <c r="J5" s="4">
        <f>'Modulo Capitale Sociale'!I4</f>
        <v>0</v>
      </c>
      <c r="K5" s="4">
        <f>'Modulo Capitale Sociale'!J4</f>
        <v>0</v>
      </c>
      <c r="L5" s="4">
        <f>'Modulo Capitale Sociale'!K4</f>
        <v>0</v>
      </c>
      <c r="M5" s="4">
        <f>'Modulo Capitale Sociale'!L4</f>
        <v>0</v>
      </c>
      <c r="N5" s="4">
        <f>'Modulo Capitale Sociale'!M4</f>
        <v>0</v>
      </c>
      <c r="O5" s="4">
        <f>'Modulo Capitale Sociale'!N4</f>
        <v>0</v>
      </c>
      <c r="P5" s="4">
        <f>'Modulo Capitale Sociale'!O4</f>
        <v>0</v>
      </c>
      <c r="Q5" s="4">
        <f>'Modulo Capitale Sociale'!P4</f>
        <v>0</v>
      </c>
      <c r="R5" s="4">
        <f>'Modulo Capitale Sociale'!Q4</f>
        <v>0</v>
      </c>
      <c r="S5" s="4">
        <f>'Modulo Capitale Sociale'!R4</f>
        <v>0</v>
      </c>
      <c r="T5" s="4">
        <f>'Modulo Capitale Sociale'!S4</f>
        <v>0</v>
      </c>
      <c r="U5" s="4">
        <f>'Modulo Capitale Sociale'!T4</f>
        <v>0</v>
      </c>
      <c r="V5" s="4">
        <f>'Modulo Capitale Sociale'!U4</f>
        <v>0</v>
      </c>
      <c r="W5" s="4">
        <f>'Modulo Capitale Sociale'!V4</f>
        <v>0</v>
      </c>
      <c r="X5" s="4">
        <f>'Modulo Capitale Sociale'!W4</f>
        <v>0</v>
      </c>
      <c r="Y5" s="4">
        <f>'Modulo Capitale Sociale'!X4</f>
        <v>0</v>
      </c>
      <c r="Z5" s="4">
        <f>'Modulo Capitale Sociale'!Y4</f>
        <v>0</v>
      </c>
      <c r="AA5" s="4">
        <f>'Modulo Capitale Sociale'!Z4</f>
        <v>0</v>
      </c>
      <c r="AB5" s="4">
        <f>'Modulo Capitale Sociale'!AA4</f>
        <v>0</v>
      </c>
      <c r="AC5" s="4">
        <f>'Modulo Capitale Sociale'!AB4</f>
        <v>0</v>
      </c>
      <c r="AD5" s="4">
        <f>'Modulo Capitale Sociale'!AC4</f>
        <v>0</v>
      </c>
      <c r="AE5" s="4">
        <f>'Modulo Capitale Sociale'!AD4</f>
        <v>0</v>
      </c>
      <c r="AF5" s="4">
        <f>'Modulo Capitale Sociale'!AE4</f>
        <v>0</v>
      </c>
      <c r="AG5" s="4">
        <f>'Modulo Capitale Sociale'!AF4</f>
        <v>0</v>
      </c>
      <c r="AH5" s="4">
        <f>'Modulo Capitale Sociale'!AG4</f>
        <v>0</v>
      </c>
      <c r="AI5" s="4">
        <f>'Modulo Capitale Sociale'!AH4</f>
        <v>0</v>
      </c>
      <c r="AJ5" s="4">
        <f>'Modulo Capitale Sociale'!AI4</f>
        <v>0</v>
      </c>
      <c r="AK5" s="4">
        <f>'Modulo Capitale Sociale'!AJ4</f>
        <v>0</v>
      </c>
      <c r="AL5" s="4">
        <f>'Modulo Capitale Sociale'!AK4</f>
        <v>0</v>
      </c>
      <c r="AM5" s="4">
        <f>'Modulo Capitale Sociale'!AL4</f>
        <v>0</v>
      </c>
    </row>
    <row r="6" spans="2:39" x14ac:dyDescent="0.25">
      <c r="B6" t="s">
        <v>35</v>
      </c>
      <c r="D6" s="4">
        <f>'SP Iniziale'!D31</f>
        <v>0</v>
      </c>
      <c r="E6" s="4">
        <f>'SP Iniziale'!E31</f>
        <v>0</v>
      </c>
      <c r="F6" s="4">
        <f>'SP Iniziale'!F31</f>
        <v>0</v>
      </c>
      <c r="G6" s="4">
        <f>'SP Iniziale'!G31</f>
        <v>0</v>
      </c>
      <c r="H6" s="4">
        <f>'SP Iniziale'!H31</f>
        <v>0</v>
      </c>
      <c r="I6" s="4">
        <f>'SP Iniziale'!I31</f>
        <v>0</v>
      </c>
      <c r="J6" s="4">
        <f>'SP Iniziale'!J31</f>
        <v>0</v>
      </c>
      <c r="K6" s="4">
        <f>'SP Iniziale'!K31</f>
        <v>0</v>
      </c>
      <c r="L6" s="4">
        <f>'SP Iniziale'!L31</f>
        <v>0</v>
      </c>
      <c r="M6" s="4">
        <f>'SP Iniziale'!M31</f>
        <v>0</v>
      </c>
      <c r="N6" s="4">
        <f>'SP Iniziale'!N31</f>
        <v>0</v>
      </c>
      <c r="O6" s="4">
        <f>'SP Iniziale'!O31</f>
        <v>0</v>
      </c>
      <c r="P6" s="4">
        <f>'SP Iniziale'!P31</f>
        <v>0</v>
      </c>
      <c r="Q6" s="4">
        <f>'SP Iniziale'!Q31</f>
        <v>0</v>
      </c>
      <c r="R6" s="4">
        <f>'SP Iniziale'!R31</f>
        <v>0</v>
      </c>
      <c r="S6" s="4">
        <f>'SP Iniziale'!S31</f>
        <v>0</v>
      </c>
      <c r="T6" s="4">
        <f>'SP Iniziale'!T31</f>
        <v>0</v>
      </c>
      <c r="U6" s="4">
        <f>'SP Iniziale'!U31</f>
        <v>0</v>
      </c>
      <c r="V6" s="4">
        <f>'SP Iniziale'!V31</f>
        <v>0</v>
      </c>
      <c r="W6" s="4">
        <f>'SP Iniziale'!W31</f>
        <v>0</v>
      </c>
      <c r="X6" s="4">
        <f>'SP Iniziale'!X31</f>
        <v>0</v>
      </c>
      <c r="Y6" s="4">
        <f>'SP Iniziale'!Y31</f>
        <v>0</v>
      </c>
      <c r="Z6" s="4">
        <f>'SP Iniziale'!Z31</f>
        <v>0</v>
      </c>
      <c r="AA6" s="4">
        <f>'SP Iniziale'!AA31</f>
        <v>0</v>
      </c>
      <c r="AB6" s="4">
        <f>'SP Iniziale'!AB31</f>
        <v>0</v>
      </c>
      <c r="AC6" s="4">
        <f>'SP Iniziale'!AC31</f>
        <v>0</v>
      </c>
      <c r="AD6" s="4">
        <f>'SP Iniziale'!AD31</f>
        <v>0</v>
      </c>
      <c r="AE6" s="4">
        <f>'SP Iniziale'!AE31</f>
        <v>0</v>
      </c>
      <c r="AF6" s="4">
        <f>'SP Iniziale'!AF31</f>
        <v>0</v>
      </c>
      <c r="AG6" s="4">
        <f>'SP Iniziale'!AG31</f>
        <v>0</v>
      </c>
      <c r="AH6" s="4">
        <f>'SP Iniziale'!AH31</f>
        <v>0</v>
      </c>
      <c r="AI6" s="4">
        <f>'SP Iniziale'!AI31</f>
        <v>0</v>
      </c>
      <c r="AJ6" s="4">
        <f>'SP Iniziale'!AJ31</f>
        <v>0</v>
      </c>
      <c r="AK6" s="4">
        <f>'SP Iniziale'!AK31</f>
        <v>0</v>
      </c>
      <c r="AL6" s="4">
        <f>'SP Iniziale'!AL31</f>
        <v>0</v>
      </c>
      <c r="AM6" s="4">
        <f>'SP Iniziale'!AM31</f>
        <v>0</v>
      </c>
    </row>
    <row r="7" spans="2:39" x14ac:dyDescent="0.25">
      <c r="B7" t="s">
        <v>36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x14ac:dyDescent="0.25">
      <c r="B8" t="s">
        <v>37</v>
      </c>
      <c r="D8" s="4">
        <f>'SP Iniziale'!D10</f>
        <v>0</v>
      </c>
      <c r="E8" s="4">
        <f>D40+'SP Iniziale'!E10</f>
        <v>0</v>
      </c>
      <c r="F8" s="4">
        <f>E40+'SP Iniziale'!F10</f>
        <v>0</v>
      </c>
      <c r="G8" s="4">
        <f>F40+'SP Iniziale'!G10</f>
        <v>190.68860616327345</v>
      </c>
      <c r="H8" s="4">
        <f>G40+'SP Iniziale'!H10</f>
        <v>165.20248260098023</v>
      </c>
      <c r="I8" s="4">
        <f>H40+'SP Iniziale'!I10</f>
        <v>100.0238821660832</v>
      </c>
      <c r="J8" s="4">
        <f>I40+'SP Iniziale'!J10</f>
        <v>30.98665073046131</v>
      </c>
      <c r="K8" s="4">
        <f>J40+'SP Iniziale'!K10</f>
        <v>0</v>
      </c>
      <c r="L8" s="4">
        <f>K40+'SP Iniziale'!L10</f>
        <v>0</v>
      </c>
      <c r="M8" s="4">
        <f>L40+'SP Iniziale'!M10</f>
        <v>0</v>
      </c>
      <c r="N8" s="4">
        <f>M40+'SP Iniziale'!N10</f>
        <v>0</v>
      </c>
      <c r="O8" s="4">
        <f>N40+'SP Iniziale'!O10</f>
        <v>0</v>
      </c>
      <c r="P8" s="4">
        <f>O40+'SP Iniziale'!P10</f>
        <v>0</v>
      </c>
      <c r="Q8" s="4">
        <f>P40+'SP Iniziale'!Q10</f>
        <v>0</v>
      </c>
      <c r="R8" s="4">
        <f>Q40+'SP Iniziale'!R10</f>
        <v>0</v>
      </c>
      <c r="S8" s="4">
        <f>R40+'SP Iniziale'!S10</f>
        <v>0</v>
      </c>
      <c r="T8" s="4">
        <f>S40+'SP Iniziale'!T10</f>
        <v>0</v>
      </c>
      <c r="U8" s="4">
        <f>T40+'SP Iniziale'!U10</f>
        <v>0</v>
      </c>
      <c r="V8" s="4">
        <f ca="1">U40+'SP Iniziale'!V10</f>
        <v>0</v>
      </c>
      <c r="W8" s="4">
        <f ca="1">V40+'SP Iniziale'!W10</f>
        <v>0</v>
      </c>
      <c r="X8" s="4">
        <f ca="1">W40+'SP Iniziale'!X10</f>
        <v>0</v>
      </c>
      <c r="Y8" s="4">
        <f ca="1">X40+'SP Iniziale'!Y10</f>
        <v>0</v>
      </c>
      <c r="Z8" s="4">
        <f ca="1">Y40+'SP Iniziale'!Z10</f>
        <v>0</v>
      </c>
      <c r="AA8" s="4">
        <f ca="1">Z40+'SP Iniziale'!AA10</f>
        <v>0</v>
      </c>
      <c r="AB8" s="4">
        <f ca="1">AA40+'SP Iniziale'!AB10</f>
        <v>0</v>
      </c>
      <c r="AC8" s="4">
        <f ca="1">AB40+'SP Iniziale'!AC10</f>
        <v>0</v>
      </c>
      <c r="AD8" s="4">
        <f ca="1">AC40+'SP Iniziale'!AD10</f>
        <v>0</v>
      </c>
      <c r="AE8" s="4">
        <f ca="1">AD40+'SP Iniziale'!AE10</f>
        <v>0</v>
      </c>
      <c r="AF8" s="4">
        <f ca="1">AE40+'SP Iniziale'!AF10</f>
        <v>0</v>
      </c>
      <c r="AG8" s="4">
        <f ca="1">AF40+'SP Iniziale'!AG10</f>
        <v>0</v>
      </c>
      <c r="AH8" s="4">
        <f ca="1">AG40+'SP Iniziale'!AH10</f>
        <v>0</v>
      </c>
      <c r="AI8" s="4">
        <f ca="1">AH40+'SP Iniziale'!AI10</f>
        <v>0</v>
      </c>
      <c r="AJ8" s="4">
        <f ca="1">AI40+'SP Iniziale'!AJ10</f>
        <v>0</v>
      </c>
      <c r="AK8" s="4">
        <f ca="1">AJ40+'SP Iniziale'!AK10</f>
        <v>0</v>
      </c>
      <c r="AL8" s="4">
        <f ca="1">AK40+'SP Iniziale'!AL10</f>
        <v>0</v>
      </c>
      <c r="AM8" s="4">
        <f ca="1">AL40+'SP Iniziale'!AM10</f>
        <v>0</v>
      </c>
    </row>
    <row r="9" spans="2:39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x14ac:dyDescent="0.2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s="2" customFormat="1" x14ac:dyDescent="0.25">
      <c r="B11" s="2" t="s">
        <v>38</v>
      </c>
      <c r="C11" s="5"/>
      <c r="D11" s="5">
        <f t="shared" ref="D11:AM11" si="25">SUM(D3:D8)</f>
        <v>450000</v>
      </c>
      <c r="E11" s="5">
        <f t="shared" si="25"/>
        <v>297000</v>
      </c>
      <c r="F11" s="5">
        <f t="shared" si="25"/>
        <v>351900</v>
      </c>
      <c r="G11" s="5">
        <f t="shared" si="25"/>
        <v>177090.68860616328</v>
      </c>
      <c r="H11" s="5">
        <f t="shared" si="25"/>
        <v>177065.20248260099</v>
      </c>
      <c r="I11" s="5">
        <f t="shared" si="25"/>
        <v>177000.02388216608</v>
      </c>
      <c r="J11" s="5">
        <f t="shared" si="25"/>
        <v>176930.98665073045</v>
      </c>
      <c r="K11" s="5">
        <f t="shared" si="25"/>
        <v>176900</v>
      </c>
      <c r="L11" s="5">
        <f t="shared" si="25"/>
        <v>176900</v>
      </c>
      <c r="M11" s="5">
        <f t="shared" si="25"/>
        <v>176900</v>
      </c>
      <c r="N11" s="5">
        <f t="shared" si="25"/>
        <v>176900</v>
      </c>
      <c r="O11" s="5">
        <f t="shared" si="25"/>
        <v>176900</v>
      </c>
      <c r="P11" s="5">
        <f t="shared" si="25"/>
        <v>176900</v>
      </c>
      <c r="Q11" s="5">
        <f t="shared" si="25"/>
        <v>176900</v>
      </c>
      <c r="R11" s="5">
        <f t="shared" si="25"/>
        <v>176900</v>
      </c>
      <c r="S11" s="5">
        <f t="shared" si="25"/>
        <v>176900</v>
      </c>
      <c r="T11" s="5">
        <f t="shared" si="25"/>
        <v>176900</v>
      </c>
      <c r="U11" s="5">
        <f t="shared" si="25"/>
        <v>176900</v>
      </c>
      <c r="V11" s="5">
        <f t="shared" ca="1" si="25"/>
        <v>176900</v>
      </c>
      <c r="W11" s="5">
        <f t="shared" ca="1" si="25"/>
        <v>176900</v>
      </c>
      <c r="X11" s="5">
        <f t="shared" ca="1" si="25"/>
        <v>176900</v>
      </c>
      <c r="Y11" s="5">
        <f t="shared" ca="1" si="25"/>
        <v>176900</v>
      </c>
      <c r="Z11" s="5">
        <f t="shared" ca="1" si="25"/>
        <v>176900</v>
      </c>
      <c r="AA11" s="5">
        <f t="shared" ca="1" si="25"/>
        <v>176900</v>
      </c>
      <c r="AB11" s="5">
        <f t="shared" ca="1" si="25"/>
        <v>176900</v>
      </c>
      <c r="AC11" s="5">
        <f t="shared" ca="1" si="25"/>
        <v>176900</v>
      </c>
      <c r="AD11" s="5">
        <f t="shared" ca="1" si="25"/>
        <v>176900</v>
      </c>
      <c r="AE11" s="5">
        <f t="shared" ca="1" si="25"/>
        <v>176900</v>
      </c>
      <c r="AF11" s="5">
        <f t="shared" ca="1" si="25"/>
        <v>176900</v>
      </c>
      <c r="AG11" s="5">
        <f t="shared" ca="1" si="25"/>
        <v>176900</v>
      </c>
      <c r="AH11" s="5">
        <f t="shared" ca="1" si="25"/>
        <v>176900</v>
      </c>
      <c r="AI11" s="5">
        <f t="shared" ca="1" si="25"/>
        <v>176900</v>
      </c>
      <c r="AJ11" s="5">
        <f t="shared" ca="1" si="25"/>
        <v>176900</v>
      </c>
      <c r="AK11" s="5">
        <f t="shared" ca="1" si="25"/>
        <v>176900</v>
      </c>
      <c r="AL11" s="5">
        <f t="shared" ca="1" si="25"/>
        <v>176900</v>
      </c>
      <c r="AM11" s="5">
        <f t="shared" ca="1" si="25"/>
        <v>176900</v>
      </c>
    </row>
    <row r="12" spans="2:39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x14ac:dyDescent="0.25">
      <c r="B13" t="s">
        <v>30</v>
      </c>
      <c r="D13" s="4">
        <f>'Modulo acquisti'!C29+'Modulo costi di gestione'!H82+'SP Iniziale'!D39+'SP Iniziale'!D45</f>
        <v>0</v>
      </c>
      <c r="E13" s="4">
        <f>'Modulo acquisti'!D29+'Modulo costi di gestione'!I82+'SP Iniziale'!E39+'SP Iniziale'!E45</f>
        <v>176939.86666666667</v>
      </c>
      <c r="F13" s="4">
        <f>'Modulo acquisti'!E29+'Modulo costi di gestione'!J82+'SP Iniziale'!F39+'SP Iniziale'!F45</f>
        <v>176939.86666666667</v>
      </c>
      <c r="G13" s="4">
        <f>'Modulo acquisti'!F29+'Modulo costi di gestione'!K82+'SP Iniziale'!G39+'SP Iniziale'!G45</f>
        <v>179379.86666666667</v>
      </c>
      <c r="H13" s="4">
        <f>'Modulo acquisti'!G29+'Modulo costi di gestione'!L82+'SP Iniziale'!H39+'SP Iniziale'!H45</f>
        <v>203169.86666666667</v>
      </c>
      <c r="I13" s="4">
        <f>'Modulo acquisti'!H29+'Modulo costi di gestione'!M82+'SP Iniziale'!I39+'SP Iniziale'!I45</f>
        <v>203169.86666666667</v>
      </c>
      <c r="J13" s="4">
        <f>'Modulo acquisti'!I29+'Modulo costi di gestione'!N82+'SP Iniziale'!J39+'SP Iniziale'!J45</f>
        <v>203169.86666666667</v>
      </c>
      <c r="K13" s="4">
        <f>'Modulo acquisti'!J29+'Modulo costi di gestione'!O82+'SP Iniziale'!K39+'SP Iniziale'!K45</f>
        <v>161503.20000000001</v>
      </c>
      <c r="L13" s="4">
        <f>'Modulo acquisti'!K29+'Modulo costi di gestione'!P82+'SP Iniziale'!L39+'SP Iniziale'!L45</f>
        <v>161503.20000000001</v>
      </c>
      <c r="M13" s="4">
        <f>'Modulo acquisti'!L29+'Modulo costi di gestione'!Q82+'SP Iniziale'!M39+'SP Iniziale'!M45</f>
        <v>161503.20000000001</v>
      </c>
      <c r="N13" s="4">
        <f>'Modulo acquisti'!M29+'Modulo costi di gestione'!R82+'SP Iniziale'!N39+'SP Iniziale'!N45</f>
        <v>161503.20000000001</v>
      </c>
      <c r="O13" s="4">
        <f>'Modulo acquisti'!N29+'Modulo costi di gestione'!S82+'SP Iniziale'!O39+'SP Iniziale'!O45</f>
        <v>161503.20000000001</v>
      </c>
      <c r="P13" s="4">
        <f>'Modulo acquisti'!O29+'Modulo costi di gestione'!T82+'SP Iniziale'!P39+'SP Iniziale'!P45</f>
        <v>161503.20000000001</v>
      </c>
      <c r="Q13" s="4">
        <f>'Modulo acquisti'!P29+'Modulo costi di gestione'!U82+'SP Iniziale'!Q39+'SP Iniziale'!Q45</f>
        <v>161503.20000000001</v>
      </c>
      <c r="R13" s="4">
        <f>'Modulo acquisti'!Q29+'Modulo costi di gestione'!V82+'SP Iniziale'!R39+'SP Iniziale'!R45</f>
        <v>161503.20000000001</v>
      </c>
      <c r="S13" s="4">
        <f>'Modulo acquisti'!R29+'Modulo costi di gestione'!W82+'SP Iniziale'!S39+'SP Iniziale'!S45</f>
        <v>161503.20000000001</v>
      </c>
      <c r="T13" s="4">
        <f>'Modulo acquisti'!S29+'Modulo costi di gestione'!X82+'SP Iniziale'!T39+'SP Iniziale'!T45</f>
        <v>161503.20000000001</v>
      </c>
      <c r="U13" s="4">
        <f>'Modulo acquisti'!T29+'Modulo costi di gestione'!Y82+'SP Iniziale'!U39+'SP Iniziale'!U45</f>
        <v>161503.20000000001</v>
      </c>
      <c r="V13" s="4">
        <f>'Modulo acquisti'!U29+'Modulo costi di gestione'!Z82+'SP Iniziale'!V39+'SP Iniziale'!V45</f>
        <v>161503.20000000001</v>
      </c>
      <c r="W13" s="4">
        <f>'Modulo acquisti'!V29+'Modulo costi di gestione'!AA82+'SP Iniziale'!W39+'SP Iniziale'!W45</f>
        <v>161503.20000000001</v>
      </c>
      <c r="X13" s="4">
        <f>'Modulo acquisti'!W29+'Modulo costi di gestione'!AB82+'SP Iniziale'!X39+'SP Iniziale'!X45</f>
        <v>161503.20000000001</v>
      </c>
      <c r="Y13" s="4">
        <f>'Modulo acquisti'!X29+'Modulo costi di gestione'!AC82+'SP Iniziale'!Y39+'SP Iniziale'!Y45</f>
        <v>161503.20000000001</v>
      </c>
      <c r="Z13" s="4">
        <f>'Modulo acquisti'!Y29+'Modulo costi di gestione'!AD82+'SP Iniziale'!Z39+'SP Iniziale'!Z45</f>
        <v>161503.20000000001</v>
      </c>
      <c r="AA13" s="4">
        <f>'Modulo acquisti'!Z29+'Modulo costi di gestione'!AE82+'SP Iniziale'!AA39+'SP Iniziale'!AA45</f>
        <v>161503.20000000001</v>
      </c>
      <c r="AB13" s="4">
        <f>'Modulo acquisti'!AA29+'Modulo costi di gestione'!AF82+'SP Iniziale'!AB39+'SP Iniziale'!AB45</f>
        <v>161503.20000000001</v>
      </c>
      <c r="AC13" s="4">
        <f>'Modulo acquisti'!AB29+'Modulo costi di gestione'!AG82+'SP Iniziale'!AC39+'SP Iniziale'!AC45</f>
        <v>161503.20000000001</v>
      </c>
      <c r="AD13" s="4">
        <f>'Modulo acquisti'!AC29+'Modulo costi di gestione'!AH82+'SP Iniziale'!AD39+'SP Iniziale'!AD45</f>
        <v>161503.20000000001</v>
      </c>
      <c r="AE13" s="4">
        <f>'Modulo acquisti'!AD29+'Modulo costi di gestione'!AI82+'SP Iniziale'!AE39+'SP Iniziale'!AE45</f>
        <v>161503.20000000001</v>
      </c>
      <c r="AF13" s="4">
        <f>'Modulo acquisti'!AE29+'Modulo costi di gestione'!AJ82+'SP Iniziale'!AF39+'SP Iniziale'!AF45</f>
        <v>161503.20000000001</v>
      </c>
      <c r="AG13" s="4">
        <f>'Modulo acquisti'!AF29+'Modulo costi di gestione'!AK82+'SP Iniziale'!AG39+'SP Iniziale'!AG45</f>
        <v>161503.20000000001</v>
      </c>
      <c r="AH13" s="4">
        <f>'Modulo acquisti'!AG29+'Modulo costi di gestione'!AL82+'SP Iniziale'!AH39+'SP Iniziale'!AH45</f>
        <v>161503.20000000001</v>
      </c>
      <c r="AI13" s="4">
        <f>'Modulo acquisti'!AH29+'Modulo costi di gestione'!AM82+'SP Iniziale'!AI39+'SP Iniziale'!AI45</f>
        <v>161503.20000000001</v>
      </c>
      <c r="AJ13" s="4">
        <f>'Modulo acquisti'!AI29+'Modulo costi di gestione'!AN82+'SP Iniziale'!AJ39+'SP Iniziale'!AJ45</f>
        <v>161503.20000000001</v>
      </c>
      <c r="AK13" s="4">
        <f>'Modulo acquisti'!AJ29+'Modulo costi di gestione'!AO82+'SP Iniziale'!AK39+'SP Iniziale'!AK45</f>
        <v>161503.20000000001</v>
      </c>
      <c r="AL13" s="4">
        <f>'Modulo acquisti'!AK29+'Modulo costi di gestione'!AP82+'SP Iniziale'!AL39+'SP Iniziale'!AL45</f>
        <v>161503.20000000001</v>
      </c>
      <c r="AM13" s="4">
        <f>'Modulo acquisti'!AL29+'Modulo costi di gestione'!AQ82+'SP Iniziale'!AM39+'SP Iniziale'!AM45</f>
        <v>161503.20000000001</v>
      </c>
    </row>
    <row r="14" spans="2:39" x14ac:dyDescent="0.25">
      <c r="B14" t="s">
        <v>39</v>
      </c>
      <c r="D14" s="4">
        <f>'Modulo investimenti'!E57+'SP Iniziale'!D40</f>
        <v>106750</v>
      </c>
      <c r="E14" s="4">
        <f>'Modulo investimenti'!F57+'SP Iniziale'!E40</f>
        <v>106750</v>
      </c>
      <c r="F14" s="4">
        <f>'Modulo investimenti'!G57+'SP Iniziale'!F40</f>
        <v>0</v>
      </c>
      <c r="G14" s="4">
        <f>'Modulo investimenti'!H57+'SP Iniziale'!G40</f>
        <v>0</v>
      </c>
      <c r="H14" s="4">
        <f>'Modulo investimenti'!I57+'SP Iniziale'!H40</f>
        <v>0</v>
      </c>
      <c r="I14" s="4">
        <f>'Modulo investimenti'!J57+'SP Iniziale'!I40</f>
        <v>0</v>
      </c>
      <c r="J14" s="4">
        <f>'Modulo investimenti'!K57+'SP Iniziale'!J40</f>
        <v>0</v>
      </c>
      <c r="K14" s="4">
        <f>'Modulo investimenti'!L57+'SP Iniziale'!K40</f>
        <v>0</v>
      </c>
      <c r="L14" s="4">
        <f>'Modulo investimenti'!M57+'SP Iniziale'!L40</f>
        <v>0</v>
      </c>
      <c r="M14" s="4">
        <f>'Modulo investimenti'!N57+'SP Iniziale'!M40</f>
        <v>0</v>
      </c>
      <c r="N14" s="4">
        <f>'Modulo investimenti'!O57+'SP Iniziale'!N40</f>
        <v>0</v>
      </c>
      <c r="O14" s="4">
        <f>'Modulo investimenti'!P57+'SP Iniziale'!O40</f>
        <v>0</v>
      </c>
      <c r="P14" s="4">
        <f>'Modulo investimenti'!Q57+'SP Iniziale'!P40</f>
        <v>0</v>
      </c>
      <c r="Q14" s="4">
        <f>'Modulo investimenti'!R57+'SP Iniziale'!Q40</f>
        <v>0</v>
      </c>
      <c r="R14" s="4">
        <f>'Modulo investimenti'!S57+'SP Iniziale'!R40</f>
        <v>0</v>
      </c>
      <c r="S14" s="4">
        <f>'Modulo investimenti'!T57+'SP Iniziale'!S40</f>
        <v>0</v>
      </c>
      <c r="T14" s="4">
        <f>'Modulo investimenti'!U57+'SP Iniziale'!T40</f>
        <v>0</v>
      </c>
      <c r="U14" s="4">
        <f>'Modulo investimenti'!V57+'SP Iniziale'!U40</f>
        <v>0</v>
      </c>
      <c r="V14" s="4">
        <f>'Modulo investimenti'!W57+'SP Iniziale'!V40</f>
        <v>0</v>
      </c>
      <c r="W14" s="4">
        <f>'Modulo investimenti'!X57+'SP Iniziale'!W40</f>
        <v>0</v>
      </c>
      <c r="X14" s="4">
        <f>'Modulo investimenti'!Y57+'SP Iniziale'!X40</f>
        <v>0</v>
      </c>
      <c r="Y14" s="4">
        <f>'Modulo investimenti'!Z57+'SP Iniziale'!Y40</f>
        <v>0</v>
      </c>
      <c r="Z14" s="4">
        <f>'Modulo investimenti'!AA57+'SP Iniziale'!Z40</f>
        <v>0</v>
      </c>
      <c r="AA14" s="4">
        <f>'Modulo investimenti'!AB57+'SP Iniziale'!AA40</f>
        <v>0</v>
      </c>
      <c r="AB14" s="4">
        <f>'Modulo investimenti'!AC57+'SP Iniziale'!AB40</f>
        <v>0</v>
      </c>
      <c r="AC14" s="4">
        <f>'Modulo investimenti'!AD57+'SP Iniziale'!AC40</f>
        <v>0</v>
      </c>
      <c r="AD14" s="4">
        <f>'Modulo investimenti'!AE57+'SP Iniziale'!AD40</f>
        <v>0</v>
      </c>
      <c r="AE14" s="4">
        <f>'Modulo investimenti'!AF57+'SP Iniziale'!AE40</f>
        <v>0</v>
      </c>
      <c r="AF14" s="4">
        <f>'Modulo investimenti'!AG57+'SP Iniziale'!AF40</f>
        <v>0</v>
      </c>
      <c r="AG14" s="4">
        <f>'Modulo investimenti'!AH57+'SP Iniziale'!AG40</f>
        <v>0</v>
      </c>
      <c r="AH14" s="4">
        <f>'Modulo investimenti'!AI57+'SP Iniziale'!AH40</f>
        <v>0</v>
      </c>
      <c r="AI14" s="4">
        <f>'Modulo investimenti'!AJ57+'SP Iniziale'!AI40</f>
        <v>0</v>
      </c>
      <c r="AJ14" s="4">
        <f>'Modulo investimenti'!AK57+'SP Iniziale'!AJ40</f>
        <v>0</v>
      </c>
      <c r="AK14" s="4">
        <f>'Modulo investimenti'!AL57+'SP Iniziale'!AK40</f>
        <v>0</v>
      </c>
      <c r="AL14" s="4">
        <f>'Modulo investimenti'!AM57+'SP Iniziale'!AL40</f>
        <v>0</v>
      </c>
      <c r="AM14" s="4">
        <f>'Modulo investimenti'!AN57+'SP Iniziale'!AM40</f>
        <v>0</v>
      </c>
    </row>
    <row r="15" spans="2:39" x14ac:dyDescent="0.25">
      <c r="B15" t="s">
        <v>40</v>
      </c>
      <c r="D15" s="4">
        <f>'Modulo personale'!C25+'SP Iniziale'!D41</f>
        <v>6000</v>
      </c>
      <c r="E15" s="4">
        <f>'Modulo personale'!D25+'SP Iniziale'!E41</f>
        <v>6500</v>
      </c>
      <c r="F15" s="4">
        <f>'Modulo personale'!E25+'SP Iniziale'!F41</f>
        <v>6000</v>
      </c>
      <c r="G15" s="4">
        <f>'Modulo personale'!F25+'SP Iniziale'!G41</f>
        <v>6000</v>
      </c>
      <c r="H15" s="4">
        <f>'Modulo personale'!G25+'SP Iniziale'!H41</f>
        <v>6000</v>
      </c>
      <c r="I15" s="4">
        <f>'Modulo personale'!H25+'SP Iniziale'!I41</f>
        <v>8250</v>
      </c>
      <c r="J15" s="4">
        <f>'Modulo personale'!I25+'SP Iniziale'!J41</f>
        <v>6000</v>
      </c>
      <c r="K15" s="4">
        <f>'Modulo personale'!J25+'SP Iniziale'!K41</f>
        <v>6000</v>
      </c>
      <c r="L15" s="4">
        <f>'Modulo personale'!K25+'SP Iniziale'!L41</f>
        <v>6000</v>
      </c>
      <c r="M15" s="4">
        <f>'Modulo personale'!L25+'SP Iniziale'!M41</f>
        <v>6000</v>
      </c>
      <c r="N15" s="4">
        <f>'Modulo personale'!M25+'SP Iniziale'!N41</f>
        <v>6000</v>
      </c>
      <c r="O15" s="4">
        <f>'Modulo personale'!N25+'SP Iniziale'!O41</f>
        <v>6000</v>
      </c>
      <c r="P15" s="4">
        <f>'Modulo personale'!O25+'SP Iniziale'!P41</f>
        <v>6089.9999999999991</v>
      </c>
      <c r="Q15" s="4">
        <f>'Modulo personale'!P25+'SP Iniziale'!Q41</f>
        <v>11246.199999999999</v>
      </c>
      <c r="R15" s="4">
        <f>'Modulo personale'!Q25+'SP Iniziale'!R41</f>
        <v>6089.9999999999991</v>
      </c>
      <c r="S15" s="4">
        <f>'Modulo personale'!R25+'SP Iniziale'!S41</f>
        <v>6089.9999999999991</v>
      </c>
      <c r="T15" s="4">
        <f>'Modulo personale'!S25+'SP Iniziale'!T41</f>
        <v>6089.9999999999991</v>
      </c>
      <c r="U15" s="4">
        <f>'Modulo personale'!T25+'SP Iniziale'!U41</f>
        <v>10476.728500000001</v>
      </c>
      <c r="V15" s="4">
        <f>'Modulo personale'!U25+'SP Iniziale'!V41</f>
        <v>6089.9999999999991</v>
      </c>
      <c r="W15" s="4">
        <f>'Modulo personale'!V25+'SP Iniziale'!W41</f>
        <v>6089.9999999999991</v>
      </c>
      <c r="X15" s="4">
        <f>'Modulo personale'!W25+'SP Iniziale'!X41</f>
        <v>6089.9999999999991</v>
      </c>
      <c r="Y15" s="4">
        <f>'Modulo personale'!X25+'SP Iniziale'!Y41</f>
        <v>6089.9999999999991</v>
      </c>
      <c r="Z15" s="4">
        <f>'Modulo personale'!Y25+'SP Iniziale'!Z41</f>
        <v>6089.9999999999991</v>
      </c>
      <c r="AA15" s="4">
        <f>'Modulo personale'!Z25+'SP Iniziale'!AA41</f>
        <v>6089.9999999999991</v>
      </c>
      <c r="AB15" s="4">
        <f>'Modulo personale'!AA25+'SP Iniziale'!AB41</f>
        <v>6181.3499999999985</v>
      </c>
      <c r="AC15" s="4">
        <f>'Modulo personale'!AB25+'SP Iniziale'!AC41</f>
        <v>12077.184216168751</v>
      </c>
      <c r="AD15" s="4">
        <f>'Modulo personale'!AC25+'SP Iniziale'!AD41</f>
        <v>6181.3499999999985</v>
      </c>
      <c r="AE15" s="4">
        <f>'Modulo personale'!AD25+'SP Iniziale'!AE41</f>
        <v>6181.3499999999985</v>
      </c>
      <c r="AF15" s="4">
        <f>'Modulo personale'!AE25+'SP Iniziale'!AF41</f>
        <v>6181.3499999999985</v>
      </c>
      <c r="AG15" s="4">
        <f>'Modulo personale'!AF25+'SP Iniziale'!AG41</f>
        <v>10726.953705992526</v>
      </c>
      <c r="AH15" s="4">
        <f>'Modulo personale'!AG25+'SP Iniziale'!AH41</f>
        <v>6181.3499999999985</v>
      </c>
      <c r="AI15" s="4">
        <f>'Modulo personale'!AH25+'SP Iniziale'!AI41</f>
        <v>6181.3499999999985</v>
      </c>
      <c r="AJ15" s="4">
        <f>'Modulo personale'!AI25+'SP Iniziale'!AJ41</f>
        <v>6181.3499999999985</v>
      </c>
      <c r="AK15" s="4">
        <f>'Modulo personale'!AJ25+'SP Iniziale'!AK41</f>
        <v>6181.3499999999985</v>
      </c>
      <c r="AL15" s="4">
        <f>'Modulo personale'!AK25+'SP Iniziale'!AL41</f>
        <v>6181.3499999999985</v>
      </c>
      <c r="AM15" s="4">
        <f>'Modulo personale'!AL25+'SP Iniziale'!AM41</f>
        <v>6181.3499999999985</v>
      </c>
    </row>
    <row r="16" spans="2:39" x14ac:dyDescent="0.25">
      <c r="B16" t="s">
        <v>41</v>
      </c>
      <c r="D16" s="4">
        <f>'Modulo personale'!C28+'SP Iniziale'!D53</f>
        <v>50000</v>
      </c>
      <c r="E16" s="4">
        <f>'Modulo personale'!D28+'SP Iniziale'!E53</f>
        <v>0</v>
      </c>
      <c r="F16" s="4">
        <f>'Modulo personale'!E28+'SP Iniziale'!F53</f>
        <v>0</v>
      </c>
      <c r="G16" s="4">
        <f>'Modulo personale'!F28+'SP Iniziale'!G53</f>
        <v>0</v>
      </c>
      <c r="H16" s="4">
        <f>'Modulo personale'!G28+'SP Iniziale'!H53</f>
        <v>0</v>
      </c>
      <c r="I16" s="4">
        <f>'Modulo personale'!H28+'SP Iniziale'!I53</f>
        <v>0</v>
      </c>
      <c r="J16" s="4">
        <f>'Modulo personale'!I28+'SP Iniziale'!J53</f>
        <v>0</v>
      </c>
      <c r="K16" s="4">
        <f>'Modulo personale'!J28+'SP Iniziale'!K53</f>
        <v>0</v>
      </c>
      <c r="L16" s="4">
        <f>'Modulo personale'!K28+'SP Iniziale'!L53</f>
        <v>0</v>
      </c>
      <c r="M16" s="4">
        <f>'Modulo personale'!L28+'SP Iniziale'!M53</f>
        <v>0</v>
      </c>
      <c r="N16" s="4">
        <f>'Modulo personale'!M28+'SP Iniziale'!N53</f>
        <v>0</v>
      </c>
      <c r="O16" s="4">
        <f>'Modulo personale'!N28+'SP Iniziale'!O53</f>
        <v>0</v>
      </c>
      <c r="P16" s="4">
        <f>'Modulo personale'!O28+'SP Iniziale'!P53</f>
        <v>0</v>
      </c>
      <c r="Q16" s="4">
        <f>'Modulo personale'!P28+'SP Iniziale'!Q53</f>
        <v>0</v>
      </c>
      <c r="R16" s="4">
        <f>'Modulo personale'!Q28+'SP Iniziale'!R53</f>
        <v>0</v>
      </c>
      <c r="S16" s="4">
        <f>'Modulo personale'!R28+'SP Iniziale'!S53</f>
        <v>0</v>
      </c>
      <c r="T16" s="4">
        <f>'Modulo personale'!S28+'SP Iniziale'!T53</f>
        <v>0</v>
      </c>
      <c r="U16" s="4">
        <f>'Modulo personale'!T28+'SP Iniziale'!U53</f>
        <v>0</v>
      </c>
      <c r="V16" s="4">
        <f>'Modulo personale'!U28+'SP Iniziale'!V53</f>
        <v>0</v>
      </c>
      <c r="W16" s="4">
        <f>'Modulo personale'!V28+'SP Iniziale'!W53</f>
        <v>0</v>
      </c>
      <c r="X16" s="4">
        <f>'Modulo personale'!W28+'SP Iniziale'!X53</f>
        <v>0</v>
      </c>
      <c r="Y16" s="4">
        <f>'Modulo personale'!X28+'SP Iniziale'!Y53</f>
        <v>0</v>
      </c>
      <c r="Z16" s="4">
        <f>'Modulo personale'!Y28+'SP Iniziale'!Z53</f>
        <v>0</v>
      </c>
      <c r="AA16" s="4">
        <f>'Modulo personale'!Z28+'SP Iniziale'!AA53</f>
        <v>0</v>
      </c>
      <c r="AB16" s="4">
        <f>'Modulo personale'!AA28+'SP Iniziale'!AB53</f>
        <v>0</v>
      </c>
      <c r="AC16" s="4">
        <f>'Modulo personale'!AB28+'SP Iniziale'!AC53</f>
        <v>0</v>
      </c>
      <c r="AD16" s="4">
        <f>'Modulo personale'!AC28+'SP Iniziale'!AD53</f>
        <v>0</v>
      </c>
      <c r="AE16" s="4">
        <f>'Modulo personale'!AD28+'SP Iniziale'!AE53</f>
        <v>0</v>
      </c>
      <c r="AF16" s="4">
        <f>'Modulo personale'!AE28+'SP Iniziale'!AF53</f>
        <v>0</v>
      </c>
      <c r="AG16" s="4">
        <f>'Modulo personale'!AF28+'SP Iniziale'!AG53</f>
        <v>0</v>
      </c>
      <c r="AH16" s="4">
        <f>'Modulo personale'!AG28+'SP Iniziale'!AH53</f>
        <v>0</v>
      </c>
      <c r="AI16" s="4">
        <f>'Modulo personale'!AH28+'SP Iniziale'!AI53</f>
        <v>0</v>
      </c>
      <c r="AJ16" s="4">
        <f>'Modulo personale'!AI28+'SP Iniziale'!AJ53</f>
        <v>0</v>
      </c>
      <c r="AK16" s="4">
        <f>'Modulo personale'!AJ28+'SP Iniziale'!AK53</f>
        <v>0</v>
      </c>
      <c r="AL16" s="4">
        <f>'Modulo personale'!AK28+'SP Iniziale'!AL53</f>
        <v>0</v>
      </c>
      <c r="AM16" s="4">
        <f>'Modulo personale'!AL28+'SP Iniziale'!AM53</f>
        <v>0</v>
      </c>
    </row>
    <row r="17" spans="2:39" x14ac:dyDescent="0.25">
      <c r="B17" t="s">
        <v>42</v>
      </c>
      <c r="D17" s="4">
        <f>'Modulo personale'!C26+'Modulo personale'!C27-'SP Iniziale'!D7+'SP Iniziale'!D42</f>
        <v>0</v>
      </c>
      <c r="E17" s="4">
        <f>'Modulo personale'!D26+'Modulo personale'!D27-'SP Iniziale'!E7+'SP Iniziale'!E42</f>
        <v>2450</v>
      </c>
      <c r="F17" s="4">
        <f>'Modulo personale'!E26+'Modulo personale'!E27-'SP Iniziale'!F7+'SP Iniziale'!F42</f>
        <v>2450</v>
      </c>
      <c r="G17" s="4">
        <f>'Modulo personale'!F26+'Modulo personale'!F27-'SP Iniziale'!G7+'SP Iniziale'!G42</f>
        <v>2450</v>
      </c>
      <c r="H17" s="4">
        <f>'Modulo personale'!G26+'Modulo personale'!G27-'SP Iniziale'!H7+'SP Iniziale'!H42</f>
        <v>2450</v>
      </c>
      <c r="I17" s="4">
        <f>'Modulo personale'!H26+'Modulo personale'!H27-'SP Iniziale'!I7+'SP Iniziale'!I42</f>
        <v>2450</v>
      </c>
      <c r="J17" s="4">
        <f>'Modulo personale'!I26+'Modulo personale'!I27-'SP Iniziale'!J7+'SP Iniziale'!J42</f>
        <v>2450</v>
      </c>
      <c r="K17" s="4">
        <f>'Modulo personale'!J26+'Modulo personale'!J27-'SP Iniziale'!K7+'SP Iniziale'!K42</f>
        <v>2450</v>
      </c>
      <c r="L17" s="4">
        <f>'Modulo personale'!K26+'Modulo personale'!K27-'SP Iniziale'!L7+'SP Iniziale'!L42</f>
        <v>2450</v>
      </c>
      <c r="M17" s="4">
        <f>'Modulo personale'!L26+'Modulo personale'!L27-'SP Iniziale'!M7+'SP Iniziale'!M42</f>
        <v>2450</v>
      </c>
      <c r="N17" s="4">
        <f>'Modulo personale'!M26+'Modulo personale'!M27-'SP Iniziale'!N7+'SP Iniziale'!N42</f>
        <v>2450</v>
      </c>
      <c r="O17" s="4">
        <f>'Modulo personale'!N26+'Modulo personale'!N27-'SP Iniziale'!O7+'SP Iniziale'!O42</f>
        <v>2450</v>
      </c>
      <c r="P17" s="4">
        <f>'Modulo personale'!O26+'Modulo personale'!O27-'SP Iniziale'!P7+'SP Iniziale'!P42</f>
        <v>2450</v>
      </c>
      <c r="Q17" s="4">
        <f>'Modulo personale'!P26+'Modulo personale'!P27-'SP Iniziale'!Q7+'SP Iniziale'!Q42</f>
        <v>2450</v>
      </c>
      <c r="R17" s="4">
        <f>'Modulo personale'!Q26+'Modulo personale'!Q27-'SP Iniziale'!R7+'SP Iniziale'!R42</f>
        <v>2450</v>
      </c>
      <c r="S17" s="4">
        <f>'Modulo personale'!R26+'Modulo personale'!R27-'SP Iniziale'!S7+'SP Iniziale'!S42</f>
        <v>2450</v>
      </c>
      <c r="T17" s="4">
        <f>'Modulo personale'!S26+'Modulo personale'!S27-'SP Iniziale'!T7+'SP Iniziale'!T42</f>
        <v>2450</v>
      </c>
      <c r="U17" s="4">
        <f>'Modulo personale'!T26+'Modulo personale'!T27-'SP Iniziale'!U7+'SP Iniziale'!U42</f>
        <v>2450</v>
      </c>
      <c r="V17" s="4">
        <f>'Modulo personale'!U26+'Modulo personale'!U27-'SP Iniziale'!V7+'SP Iniziale'!V42</f>
        <v>2450</v>
      </c>
      <c r="W17" s="4">
        <f>'Modulo personale'!V26+'Modulo personale'!V27-'SP Iniziale'!W7+'SP Iniziale'!W42</f>
        <v>2450</v>
      </c>
      <c r="X17" s="4">
        <f>'Modulo personale'!W26+'Modulo personale'!W27-'SP Iniziale'!X7+'SP Iniziale'!X42</f>
        <v>2450</v>
      </c>
      <c r="Y17" s="4">
        <f>'Modulo personale'!X26+'Modulo personale'!X27-'SP Iniziale'!Y7+'SP Iniziale'!Y42</f>
        <v>2450</v>
      </c>
      <c r="Z17" s="4">
        <f>'Modulo personale'!Y26+'Modulo personale'!Y27-'SP Iniziale'!Z7+'SP Iniziale'!Z42</f>
        <v>2450</v>
      </c>
      <c r="AA17" s="4">
        <f>'Modulo personale'!Z26+'Modulo personale'!Z27-'SP Iniziale'!AA7+'SP Iniziale'!AA42</f>
        <v>2450</v>
      </c>
      <c r="AB17" s="4">
        <f>'Modulo personale'!AA26+'Modulo personale'!AA27-'SP Iniziale'!AB7+'SP Iniziale'!AB42</f>
        <v>2450</v>
      </c>
      <c r="AC17" s="4">
        <f>'Modulo personale'!AB26+'Modulo personale'!AB27-'SP Iniziale'!AC7+'SP Iniziale'!AC42</f>
        <v>2450</v>
      </c>
      <c r="AD17" s="4">
        <f>'Modulo personale'!AC26+'Modulo personale'!AC27-'SP Iniziale'!AD7+'SP Iniziale'!AD42</f>
        <v>2450</v>
      </c>
      <c r="AE17" s="4">
        <f>'Modulo personale'!AD26+'Modulo personale'!AD27-'SP Iniziale'!AE7+'SP Iniziale'!AE42</f>
        <v>2450</v>
      </c>
      <c r="AF17" s="4">
        <f>'Modulo personale'!AE26+'Modulo personale'!AE27-'SP Iniziale'!AF7+'SP Iniziale'!AF42</f>
        <v>2450</v>
      </c>
      <c r="AG17" s="4">
        <f>'Modulo personale'!AF26+'Modulo personale'!AF27-'SP Iniziale'!AG7+'SP Iniziale'!AG42</f>
        <v>2450</v>
      </c>
      <c r="AH17" s="4">
        <f>'Modulo personale'!AG26+'Modulo personale'!AG27-'SP Iniziale'!AH7+'SP Iniziale'!AH42</f>
        <v>2450</v>
      </c>
      <c r="AI17" s="4">
        <f>'Modulo personale'!AH26+'Modulo personale'!AH27-'SP Iniziale'!AI7+'SP Iniziale'!AI42</f>
        <v>2450</v>
      </c>
      <c r="AJ17" s="4">
        <f>'Modulo personale'!AI26+'Modulo personale'!AI27-'SP Iniziale'!AJ7+'SP Iniziale'!AJ42</f>
        <v>2450</v>
      </c>
      <c r="AK17" s="4">
        <f>'Modulo personale'!AJ26+'Modulo personale'!AJ27-'SP Iniziale'!AK7+'SP Iniziale'!AK42</f>
        <v>2450</v>
      </c>
      <c r="AL17" s="4">
        <f>'Modulo personale'!AK26+'Modulo personale'!AK27-'SP Iniziale'!AL7+'SP Iniziale'!AL42</f>
        <v>2450</v>
      </c>
      <c r="AM17" s="4">
        <f>'Modulo personale'!AL26+'Modulo personale'!AL27-'SP Iniziale'!AM7+'SP Iniziale'!AM42</f>
        <v>2450</v>
      </c>
    </row>
    <row r="18" spans="2:39" x14ac:dyDescent="0.25">
      <c r="B18" t="s">
        <v>43</v>
      </c>
      <c r="D18" s="4">
        <f>'Modulo Finanziamento'!D25+'SP Iniziale'!D48+'SP Iniziale'!D49</f>
        <v>0</v>
      </c>
      <c r="E18" s="4">
        <f>'Modulo Finanziamento'!E25+'SP Iniziale'!E48+'SP Iniziale'!E49</f>
        <v>4552.4960768725341</v>
      </c>
      <c r="F18" s="4">
        <f>'Modulo Finanziamento'!F25+'SP Iniziale'!F48+'SP Iniziale'!F49</f>
        <v>4552.4960768725341</v>
      </c>
      <c r="G18" s="4">
        <f>'Modulo Finanziamento'!G25+'SP Iniziale'!G48+'SP Iniziale'!G49</f>
        <v>4552.4960768725341</v>
      </c>
      <c r="H18" s="4">
        <f>'Modulo Finanziamento'!H25+'SP Iniziale'!H48+'SP Iniziale'!H49</f>
        <v>4552.4960768725341</v>
      </c>
      <c r="I18" s="4">
        <f>'Modulo Finanziamento'!I25+'SP Iniziale'!I48+'SP Iniziale'!I49</f>
        <v>4552.4960768725341</v>
      </c>
      <c r="J18" s="4">
        <f>'Modulo Finanziamento'!J25+'SP Iniziale'!J48+'SP Iniziale'!J49</f>
        <v>4552.4960768725341</v>
      </c>
      <c r="K18" s="4">
        <f>'Modulo Finanziamento'!K25+'SP Iniziale'!K48+'SP Iniziale'!K49</f>
        <v>4552.4960768725341</v>
      </c>
      <c r="L18" s="4">
        <f>'Modulo Finanziamento'!L25+'SP Iniziale'!L48+'SP Iniziale'!L49</f>
        <v>4552.4960768725341</v>
      </c>
      <c r="M18" s="4">
        <f>'Modulo Finanziamento'!M25+'SP Iniziale'!M48+'SP Iniziale'!M49</f>
        <v>4552.4960768725341</v>
      </c>
      <c r="N18" s="4">
        <f>'Modulo Finanziamento'!N25+'SP Iniziale'!N48+'SP Iniziale'!N49</f>
        <v>4552.4960768725341</v>
      </c>
      <c r="O18" s="4">
        <f>'Modulo Finanziamento'!O25+'SP Iniziale'!O48+'SP Iniziale'!O49</f>
        <v>4552.4960768725341</v>
      </c>
      <c r="P18" s="4">
        <f>'Modulo Finanziamento'!P25+'SP Iniziale'!P48+'SP Iniziale'!P49</f>
        <v>4552.4960768725341</v>
      </c>
      <c r="Q18" s="4">
        <f>'Modulo Finanziamento'!Q25+'SP Iniziale'!Q48+'SP Iniziale'!Q49</f>
        <v>4552.4960768725341</v>
      </c>
      <c r="R18" s="4">
        <f>'Modulo Finanziamento'!R25+'SP Iniziale'!R48+'SP Iniziale'!R49</f>
        <v>4552.4960768725341</v>
      </c>
      <c r="S18" s="4">
        <f>'Modulo Finanziamento'!S25+'SP Iniziale'!S48+'SP Iniziale'!S49</f>
        <v>4552.4960768725341</v>
      </c>
      <c r="T18" s="4">
        <f>'Modulo Finanziamento'!T25+'SP Iniziale'!T48+'SP Iniziale'!T49</f>
        <v>4552.4960768725341</v>
      </c>
      <c r="U18" s="4">
        <f>'Modulo Finanziamento'!U25+'SP Iniziale'!U48+'SP Iniziale'!U49</f>
        <v>4552.4960768725341</v>
      </c>
      <c r="V18" s="4">
        <f>'Modulo Finanziamento'!V25+'SP Iniziale'!V48+'SP Iniziale'!V49</f>
        <v>4552.4960768725341</v>
      </c>
      <c r="W18" s="4">
        <f>'Modulo Finanziamento'!W25+'SP Iniziale'!W48+'SP Iniziale'!W49</f>
        <v>4552.4960768725341</v>
      </c>
      <c r="X18" s="4">
        <f>'Modulo Finanziamento'!X25+'SP Iniziale'!X48+'SP Iniziale'!X49</f>
        <v>4552.4960768725341</v>
      </c>
      <c r="Y18" s="4">
        <f>'Modulo Finanziamento'!Y25+'SP Iniziale'!Y48+'SP Iniziale'!Y49</f>
        <v>4552.4960768725341</v>
      </c>
      <c r="Z18" s="4">
        <f>'Modulo Finanziamento'!Z25+'SP Iniziale'!Z48+'SP Iniziale'!Z49</f>
        <v>4552.4960768725341</v>
      </c>
      <c r="AA18" s="4">
        <f>'Modulo Finanziamento'!AA25+'SP Iniziale'!AA48+'SP Iniziale'!AA49</f>
        <v>4552.4960768725341</v>
      </c>
      <c r="AB18" s="4">
        <f>'Modulo Finanziamento'!AB25+'SP Iniziale'!AB48+'SP Iniziale'!AB49</f>
        <v>4552.4960768725341</v>
      </c>
      <c r="AC18" s="4">
        <f>'Modulo Finanziamento'!AC25+'SP Iniziale'!AC48+'SP Iniziale'!AC49</f>
        <v>4552.4960768725341</v>
      </c>
      <c r="AD18" s="4">
        <f>'Modulo Finanziamento'!AD25+'SP Iniziale'!AD48+'SP Iniziale'!AD49</f>
        <v>4552.4960768725341</v>
      </c>
      <c r="AE18" s="4">
        <f>'Modulo Finanziamento'!AE25+'SP Iniziale'!AE48+'SP Iniziale'!AE49</f>
        <v>4552.4960768725341</v>
      </c>
      <c r="AF18" s="4">
        <f>'Modulo Finanziamento'!AF25+'SP Iniziale'!AF48+'SP Iniziale'!AF49</f>
        <v>4552.4960768725341</v>
      </c>
      <c r="AG18" s="4">
        <f>'Modulo Finanziamento'!AG25+'SP Iniziale'!AG48+'SP Iniziale'!AG49</f>
        <v>4552.4960768725341</v>
      </c>
      <c r="AH18" s="4">
        <f>'Modulo Finanziamento'!AH25+'SP Iniziale'!AH48+'SP Iniziale'!AH49</f>
        <v>4552.4960768725341</v>
      </c>
      <c r="AI18" s="4">
        <f>'Modulo Finanziamento'!AI25+'SP Iniziale'!AI48+'SP Iniziale'!AI49</f>
        <v>4552.4960768725341</v>
      </c>
      <c r="AJ18" s="4">
        <f>'Modulo Finanziamento'!AJ25+'SP Iniziale'!AJ48+'SP Iniziale'!AJ49</f>
        <v>4552.4960768725341</v>
      </c>
      <c r="AK18" s="4">
        <f>'Modulo Finanziamento'!AK25+'SP Iniziale'!AK48+'SP Iniziale'!AK49</f>
        <v>4552.4960768725341</v>
      </c>
      <c r="AL18" s="4">
        <f>'Modulo Finanziamento'!AL25+'SP Iniziale'!AL48+'SP Iniziale'!AL49</f>
        <v>4552.4960768725341</v>
      </c>
      <c r="AM18" s="4">
        <f>'Modulo Finanziamento'!AM25+'SP Iniziale'!AM48+'SP Iniziale'!AM49</f>
        <v>4552.4960768725341</v>
      </c>
    </row>
    <row r="19" spans="2:39" x14ac:dyDescent="0.25">
      <c r="B19" t="s">
        <v>3</v>
      </c>
      <c r="D19" s="4">
        <f>'Modulo IRES'!C19+'Modulo IRAP'!C22-'SP Iniziale'!D8+'SP Iniziale'!D44</f>
        <v>0</v>
      </c>
      <c r="E19" s="4">
        <f>'Modulo IRES'!D19+'Modulo IRAP'!D22-'SP Iniziale'!E8+'SP Iniziale'!E44</f>
        <v>0</v>
      </c>
      <c r="F19" s="4">
        <f>'Modulo IRES'!E19+'Modulo IRAP'!E22-'SP Iniziale'!F8+'SP Iniziale'!F44</f>
        <v>0</v>
      </c>
      <c r="G19" s="4">
        <f>'Modulo IRES'!F19+'Modulo IRAP'!F22-'SP Iniziale'!G8+'SP Iniziale'!G44</f>
        <v>0</v>
      </c>
      <c r="H19" s="4">
        <f>'Modulo IRES'!G19+'Modulo IRAP'!G22-'SP Iniziale'!H8+'SP Iniziale'!H44</f>
        <v>0</v>
      </c>
      <c r="I19" s="4">
        <f>'Modulo IRES'!H19+'Modulo IRAP'!H22-'SP Iniziale'!I8+'SP Iniziale'!I44</f>
        <v>0</v>
      </c>
      <c r="J19" s="4">
        <f>'Modulo IRES'!I19+'Modulo IRAP'!I22-'SP Iniziale'!J8+'SP Iniziale'!J44</f>
        <v>0</v>
      </c>
      <c r="K19" s="4">
        <f>'Modulo IRES'!J19+'Modulo IRAP'!J22-'SP Iniziale'!K8+'SP Iniziale'!K44</f>
        <v>0</v>
      </c>
      <c r="L19" s="4">
        <f>'Modulo IRES'!K19+'Modulo IRAP'!K22-'SP Iniziale'!L8+'SP Iniziale'!L44</f>
        <v>0</v>
      </c>
      <c r="M19" s="4">
        <f>'Modulo IRES'!L19+'Modulo IRAP'!L22-'SP Iniziale'!M8+'SP Iniziale'!M44</f>
        <v>0</v>
      </c>
      <c r="N19" s="4">
        <f>'Modulo IRES'!M19+'Modulo IRAP'!M22-'SP Iniziale'!N8+'SP Iniziale'!N44</f>
        <v>0</v>
      </c>
      <c r="O19" s="4">
        <f>'Modulo IRES'!N19+'Modulo IRAP'!N22-'SP Iniziale'!O8+'SP Iniziale'!O44</f>
        <v>0</v>
      </c>
      <c r="P19" s="4">
        <f>'Modulo IRES'!O19+'Modulo IRAP'!O22-'SP Iniziale'!P8+'SP Iniziale'!P44</f>
        <v>0</v>
      </c>
      <c r="Q19" s="4">
        <f>'Modulo IRES'!P19+'Modulo IRAP'!P22-'SP Iniziale'!Q8+'SP Iniziale'!Q44</f>
        <v>0</v>
      </c>
      <c r="R19" s="4">
        <f>'Modulo IRES'!Q19+'Modulo IRAP'!Q22-'SP Iniziale'!R8+'SP Iniziale'!R44</f>
        <v>0</v>
      </c>
      <c r="S19" s="4">
        <f>'Modulo IRES'!R19+'Modulo IRAP'!R22-'SP Iniziale'!S8+'SP Iniziale'!S44</f>
        <v>0</v>
      </c>
      <c r="T19" s="4">
        <f>'Modulo IRES'!S19+'Modulo IRAP'!S22-'SP Iniziale'!T8+'SP Iniziale'!T44</f>
        <v>0</v>
      </c>
      <c r="U19" s="4">
        <f ca="1">'Modulo IRES'!T19+'Modulo IRAP'!T22-'SP Iniziale'!U8+'SP Iniziale'!U44</f>
        <v>6305.8669364780553</v>
      </c>
      <c r="V19" s="4">
        <f>'Modulo IRES'!U19+'Modulo IRAP'!U22-'SP Iniziale'!V8+'SP Iniziale'!V44</f>
        <v>0</v>
      </c>
      <c r="W19" s="4">
        <f>'Modulo IRES'!V19+'Modulo IRAP'!V22-'SP Iniziale'!W8+'SP Iniziale'!W44</f>
        <v>0</v>
      </c>
      <c r="X19" s="4">
        <f>'Modulo IRES'!W19+'Modulo IRAP'!W22-'SP Iniziale'!X8+'SP Iniziale'!X44</f>
        <v>0</v>
      </c>
      <c r="Y19" s="4">
        <f>'Modulo IRES'!X19+'Modulo IRAP'!X22-'SP Iniziale'!Y8+'SP Iniziale'!Y44</f>
        <v>0</v>
      </c>
      <c r="Z19" s="4">
        <f ca="1">'Modulo IRES'!Y19+'Modulo IRAP'!Y22-'SP Iniziale'!Z8+'SP Iniziale'!Z44</f>
        <v>2702.5144013477379</v>
      </c>
      <c r="AA19" s="4">
        <f>'Modulo IRES'!Z19+'Modulo IRAP'!Z22-'SP Iniziale'!AA8+'SP Iniziale'!AA44</f>
        <v>0</v>
      </c>
      <c r="AB19" s="4">
        <f>'Modulo IRES'!AA19+'Modulo IRAP'!AA22-'SP Iniziale'!AB8+'SP Iniziale'!AB44</f>
        <v>0</v>
      </c>
      <c r="AC19" s="4">
        <f>'Modulo IRES'!AB19+'Modulo IRAP'!AB22-'SP Iniziale'!AC8+'SP Iniziale'!AC44</f>
        <v>0</v>
      </c>
      <c r="AD19" s="4">
        <f>'Modulo IRES'!AC19+'Modulo IRAP'!AC22-'SP Iniziale'!AD8+'SP Iniziale'!AD44</f>
        <v>0</v>
      </c>
      <c r="AE19" s="4">
        <f>'Modulo IRES'!AD19+'Modulo IRAP'!AD22-'SP Iniziale'!AE8+'SP Iniziale'!AE44</f>
        <v>0</v>
      </c>
      <c r="AF19" s="4">
        <f>'Modulo IRES'!AE19+'Modulo IRAP'!AE22-'SP Iniziale'!AF8+'SP Iniziale'!AF44</f>
        <v>0</v>
      </c>
      <c r="AG19" s="4">
        <f ca="1">'Modulo IRES'!AF19+'Modulo IRAP'!AF22-'SP Iniziale'!AG8+'SP Iniziale'!AG44</f>
        <v>1795.494561232701</v>
      </c>
      <c r="AH19" s="4">
        <f>'Modulo IRES'!AG19+'Modulo IRAP'!AG22-'SP Iniziale'!AH8+'SP Iniziale'!AH44</f>
        <v>0</v>
      </c>
      <c r="AI19" s="4">
        <f>'Modulo IRES'!AH19+'Modulo IRAP'!AH22-'SP Iniziale'!AI8+'SP Iniziale'!AI44</f>
        <v>0</v>
      </c>
      <c r="AJ19" s="4">
        <f>'Modulo IRES'!AI19+'Modulo IRAP'!AI22-'SP Iniziale'!AJ8+'SP Iniziale'!AJ44</f>
        <v>0</v>
      </c>
      <c r="AK19" s="4">
        <f>'Modulo IRES'!AJ19+'Modulo IRAP'!AJ22-'SP Iniziale'!AK8+'SP Iniziale'!AK44</f>
        <v>0</v>
      </c>
      <c r="AL19" s="4">
        <f ca="1">'Modulo IRES'!AK19+'Modulo IRAP'!AK22-'SP Iniziale'!AL8+'SP Iniziale'!AL44</f>
        <v>2693.2418418490515</v>
      </c>
      <c r="AM19" s="4">
        <f>'Modulo IRES'!AL19+'Modulo IRAP'!AL22-'SP Iniziale'!AM8+'SP Iniziale'!AM44</f>
        <v>0</v>
      </c>
    </row>
    <row r="20" spans="2:39" x14ac:dyDescent="0.25">
      <c r="B20" t="s">
        <v>44</v>
      </c>
      <c r="D20" s="4">
        <f>'Modulo IVA'!D8</f>
        <v>10000</v>
      </c>
      <c r="E20" s="4">
        <f>'Modulo IVA'!E8</f>
        <v>0</v>
      </c>
      <c r="F20" s="4">
        <f>'Modulo IVA'!F8</f>
        <v>0</v>
      </c>
      <c r="G20" s="4">
        <f>'Modulo IVA'!G8</f>
        <v>0</v>
      </c>
      <c r="H20" s="4">
        <f>'Modulo IVA'!H8</f>
        <v>0</v>
      </c>
      <c r="I20" s="4">
        <f>'Modulo IVA'!I8</f>
        <v>0</v>
      </c>
      <c r="J20" s="4">
        <f>'Modulo IVA'!J8</f>
        <v>0</v>
      </c>
      <c r="K20" s="4">
        <f>'Modulo IVA'!K8</f>
        <v>0</v>
      </c>
      <c r="L20" s="4">
        <f>'Modulo IVA'!L8</f>
        <v>0</v>
      </c>
      <c r="M20" s="4">
        <f>'Modulo IVA'!M8</f>
        <v>0</v>
      </c>
      <c r="N20" s="4">
        <f>'Modulo IVA'!N8</f>
        <v>0</v>
      </c>
      <c r="O20" s="4">
        <f>'Modulo IVA'!O8</f>
        <v>0</v>
      </c>
      <c r="P20" s="4">
        <f>'Modulo IVA'!P8</f>
        <v>0</v>
      </c>
      <c r="Q20" s="4">
        <f>'Modulo IVA'!Q8</f>
        <v>0</v>
      </c>
      <c r="R20" s="4">
        <f>'Modulo IVA'!R8</f>
        <v>2895.2000000000335</v>
      </c>
      <c r="S20" s="4">
        <f>'Modulo IVA'!S8</f>
        <v>2956.7999999999993</v>
      </c>
      <c r="T20" s="4">
        <f>'Modulo IVA'!T8</f>
        <v>2956.7999999999993</v>
      </c>
      <c r="U20" s="4">
        <f>'Modulo IVA'!U8</f>
        <v>2956.7999999999993</v>
      </c>
      <c r="V20" s="4">
        <f>'Modulo IVA'!V8</f>
        <v>2956.7999999999993</v>
      </c>
      <c r="W20" s="4">
        <f>'Modulo IVA'!W8</f>
        <v>2956.7999999999993</v>
      </c>
      <c r="X20" s="4">
        <f>'Modulo IVA'!X8</f>
        <v>2956.7999999999993</v>
      </c>
      <c r="Y20" s="4">
        <f>'Modulo IVA'!Y8</f>
        <v>2956.7999999999993</v>
      </c>
      <c r="Z20" s="4">
        <f>'Modulo IVA'!Z8</f>
        <v>2956.7999999999993</v>
      </c>
      <c r="AA20" s="4">
        <f>'Modulo IVA'!AA8</f>
        <v>2956.7999999999993</v>
      </c>
      <c r="AB20" s="4">
        <f>'Modulo IVA'!AB8</f>
        <v>2956.7999999999993</v>
      </c>
      <c r="AC20" s="4">
        <f>'Modulo IVA'!AC8</f>
        <v>2956.7999999999993</v>
      </c>
      <c r="AD20" s="4">
        <f>'Modulo IVA'!AD8</f>
        <v>2956.7999999999993</v>
      </c>
      <c r="AE20" s="4">
        <f>'Modulo IVA'!AE8</f>
        <v>2956.7999999999993</v>
      </c>
      <c r="AF20" s="4">
        <f>'Modulo IVA'!AF8</f>
        <v>2956.7999999999993</v>
      </c>
      <c r="AG20" s="4">
        <f>'Modulo IVA'!AG8</f>
        <v>2956.7999999999993</v>
      </c>
      <c r="AH20" s="4">
        <f>'Modulo IVA'!AH8</f>
        <v>2956.7999999999993</v>
      </c>
      <c r="AI20" s="4">
        <f>'Modulo IVA'!AI8</f>
        <v>2956.7999999999993</v>
      </c>
      <c r="AJ20" s="4">
        <f>'Modulo IVA'!AJ8</f>
        <v>2956.7999999999993</v>
      </c>
      <c r="AK20" s="4">
        <f>'Modulo IVA'!AK8</f>
        <v>2956.7999999999993</v>
      </c>
      <c r="AL20" s="4">
        <f>'Modulo IVA'!AL8</f>
        <v>2956.7999999999993</v>
      </c>
      <c r="AM20" s="4">
        <f>'Modulo IVA'!AM8</f>
        <v>2956.7999999999993</v>
      </c>
    </row>
    <row r="21" spans="2:39" x14ac:dyDescent="0.25">
      <c r="B21" t="s">
        <v>45</v>
      </c>
      <c r="D21" s="4">
        <f>'SP Iniziale'!D50</f>
        <v>0</v>
      </c>
      <c r="E21" s="4">
        <f>'SP Iniziale'!E50</f>
        <v>0</v>
      </c>
      <c r="F21" s="4">
        <f>'SP Iniziale'!F50</f>
        <v>0</v>
      </c>
      <c r="G21" s="4">
        <f>'SP Iniziale'!G50</f>
        <v>0</v>
      </c>
      <c r="H21" s="4">
        <f>'SP Iniziale'!H50</f>
        <v>0</v>
      </c>
      <c r="I21" s="4">
        <f>'SP Iniziale'!I50</f>
        <v>0</v>
      </c>
      <c r="J21" s="4">
        <f>'SP Iniziale'!J50</f>
        <v>0</v>
      </c>
      <c r="K21" s="4">
        <f>'SP Iniziale'!K50</f>
        <v>0</v>
      </c>
      <c r="L21" s="4">
        <f>'SP Iniziale'!L50</f>
        <v>0</v>
      </c>
      <c r="M21" s="4">
        <f>'SP Iniziale'!M50</f>
        <v>0</v>
      </c>
      <c r="N21" s="4">
        <f>'SP Iniziale'!N50</f>
        <v>0</v>
      </c>
      <c r="O21" s="4">
        <f>'SP Iniziale'!O50</f>
        <v>0</v>
      </c>
      <c r="P21" s="4">
        <f>'SP Iniziale'!P50</f>
        <v>0</v>
      </c>
      <c r="Q21" s="4">
        <f>'SP Iniziale'!Q50</f>
        <v>0</v>
      </c>
      <c r="R21" s="4">
        <f>'SP Iniziale'!R50</f>
        <v>0</v>
      </c>
      <c r="S21" s="4">
        <f>'SP Iniziale'!S50</f>
        <v>0</v>
      </c>
      <c r="T21" s="4">
        <f>'SP Iniziale'!T50</f>
        <v>0</v>
      </c>
      <c r="U21" s="4">
        <f>'SP Iniziale'!U50</f>
        <v>0</v>
      </c>
      <c r="V21" s="4">
        <f>'SP Iniziale'!V50</f>
        <v>0</v>
      </c>
      <c r="W21" s="4">
        <f>'SP Iniziale'!W50</f>
        <v>0</v>
      </c>
      <c r="X21" s="4">
        <f>'SP Iniziale'!X50</f>
        <v>0</v>
      </c>
      <c r="Y21" s="4">
        <f>'SP Iniziale'!Y50</f>
        <v>0</v>
      </c>
      <c r="Z21" s="4">
        <f>'SP Iniziale'!Z50</f>
        <v>0</v>
      </c>
      <c r="AA21" s="4">
        <f>'SP Iniziale'!AA50</f>
        <v>0</v>
      </c>
      <c r="AB21" s="4">
        <f>'SP Iniziale'!AB50</f>
        <v>0</v>
      </c>
      <c r="AC21" s="4">
        <f>'SP Iniziale'!AC50</f>
        <v>0</v>
      </c>
      <c r="AD21" s="4">
        <f>'SP Iniziale'!AD50</f>
        <v>0</v>
      </c>
      <c r="AE21" s="4">
        <f>'SP Iniziale'!AE50</f>
        <v>0</v>
      </c>
      <c r="AF21" s="4">
        <f>'SP Iniziale'!AF50</f>
        <v>0</v>
      </c>
      <c r="AG21" s="4">
        <f>'SP Iniziale'!AG50</f>
        <v>0</v>
      </c>
      <c r="AH21" s="4">
        <f>'SP Iniziale'!AH50</f>
        <v>0</v>
      </c>
      <c r="AI21" s="4">
        <f>'SP Iniziale'!AI50</f>
        <v>0</v>
      </c>
      <c r="AJ21" s="4">
        <f>'SP Iniziale'!AJ50</f>
        <v>0</v>
      </c>
      <c r="AK21" s="4">
        <f>'SP Iniziale'!AK50</f>
        <v>0</v>
      </c>
      <c r="AL21" s="4">
        <f>'SP Iniziale'!AL50</f>
        <v>0</v>
      </c>
      <c r="AM21" s="4">
        <f>'SP Iniziale'!AM50</f>
        <v>0</v>
      </c>
    </row>
    <row r="22" spans="2:39" x14ac:dyDescent="0.25">
      <c r="B22" t="s">
        <v>46</v>
      </c>
      <c r="D22" s="4">
        <f>'SP Iniziale'!D51</f>
        <v>0</v>
      </c>
      <c r="E22" s="4">
        <f>'SP Iniziale'!E51</f>
        <v>0</v>
      </c>
      <c r="F22" s="4">
        <f>'SP Iniziale'!F51</f>
        <v>0</v>
      </c>
      <c r="G22" s="4">
        <f>'SP Iniziale'!G51</f>
        <v>0</v>
      </c>
      <c r="H22" s="4">
        <f>'SP Iniziale'!H51</f>
        <v>0</v>
      </c>
      <c r="I22" s="4">
        <f>'SP Iniziale'!I51</f>
        <v>0</v>
      </c>
      <c r="J22" s="4">
        <f>'SP Iniziale'!J51</f>
        <v>0</v>
      </c>
      <c r="K22" s="4">
        <f>'SP Iniziale'!K51</f>
        <v>0</v>
      </c>
      <c r="L22" s="4">
        <f>'SP Iniziale'!L51</f>
        <v>0</v>
      </c>
      <c r="M22" s="4">
        <f>'SP Iniziale'!M51</f>
        <v>0</v>
      </c>
      <c r="N22" s="4">
        <f>'SP Iniziale'!N51</f>
        <v>0</v>
      </c>
      <c r="O22" s="4">
        <f>'SP Iniziale'!O51</f>
        <v>0</v>
      </c>
      <c r="P22" s="4">
        <f>'SP Iniziale'!P51</f>
        <v>0</v>
      </c>
      <c r="Q22" s="4">
        <f>'SP Iniziale'!Q51</f>
        <v>0</v>
      </c>
      <c r="R22" s="4">
        <f>'SP Iniziale'!R51</f>
        <v>0</v>
      </c>
      <c r="S22" s="4">
        <f>'SP Iniziale'!S51</f>
        <v>0</v>
      </c>
      <c r="T22" s="4">
        <f>'SP Iniziale'!T51</f>
        <v>0</v>
      </c>
      <c r="U22" s="4">
        <f>'SP Iniziale'!U51</f>
        <v>0</v>
      </c>
      <c r="V22" s="4">
        <f>'SP Iniziale'!V51</f>
        <v>0</v>
      </c>
      <c r="W22" s="4">
        <f>'SP Iniziale'!W51</f>
        <v>0</v>
      </c>
      <c r="X22" s="4">
        <f>'SP Iniziale'!X51</f>
        <v>0</v>
      </c>
      <c r="Y22" s="4">
        <f>'SP Iniziale'!Y51</f>
        <v>0</v>
      </c>
      <c r="Z22" s="4">
        <f>'SP Iniziale'!Z51</f>
        <v>0</v>
      </c>
      <c r="AA22" s="4">
        <f>'SP Iniziale'!AA51</f>
        <v>0</v>
      </c>
      <c r="AB22" s="4">
        <f>'SP Iniziale'!AB51</f>
        <v>0</v>
      </c>
      <c r="AC22" s="4">
        <f>'SP Iniziale'!AC51</f>
        <v>0</v>
      </c>
      <c r="AD22" s="4">
        <f>'SP Iniziale'!AD51</f>
        <v>0</v>
      </c>
      <c r="AE22" s="4">
        <f>'SP Iniziale'!AE51</f>
        <v>0</v>
      </c>
      <c r="AF22" s="4">
        <f>'SP Iniziale'!AF51</f>
        <v>0</v>
      </c>
      <c r="AG22" s="4">
        <f>'SP Iniziale'!AG51</f>
        <v>0</v>
      </c>
      <c r="AH22" s="4">
        <f>'SP Iniziale'!AH51</f>
        <v>0</v>
      </c>
      <c r="AI22" s="4">
        <f>'SP Iniziale'!AI51</f>
        <v>0</v>
      </c>
      <c r="AJ22" s="4">
        <f>'SP Iniziale'!AJ51</f>
        <v>0</v>
      </c>
      <c r="AK22" s="4">
        <f>'SP Iniziale'!AK51</f>
        <v>0</v>
      </c>
      <c r="AL22" s="4">
        <f>'SP Iniziale'!AL51</f>
        <v>0</v>
      </c>
      <c r="AM22" s="4">
        <f>'SP Iniziale'!AM51</f>
        <v>0</v>
      </c>
    </row>
    <row r="23" spans="2:39" x14ac:dyDescent="0.25">
      <c r="B23" t="s">
        <v>47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2:39" x14ac:dyDescent="0.25">
      <c r="B24" t="s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x14ac:dyDescent="0.25">
      <c r="B25" t="s">
        <v>49</v>
      </c>
      <c r="D25" s="4">
        <f>'SP Iniziale'!D52</f>
        <v>0</v>
      </c>
      <c r="E25" s="4">
        <f>'SP Iniziale'!E52</f>
        <v>0</v>
      </c>
      <c r="F25" s="4">
        <f>'SP Iniziale'!F52</f>
        <v>0</v>
      </c>
      <c r="G25" s="4">
        <f>'SP Iniziale'!G52</f>
        <v>0</v>
      </c>
      <c r="H25" s="4">
        <f>'SP Iniziale'!H52</f>
        <v>0</v>
      </c>
      <c r="I25" s="4">
        <f>'SP Iniziale'!I52</f>
        <v>0</v>
      </c>
      <c r="J25" s="4">
        <f>'SP Iniziale'!J52</f>
        <v>0</v>
      </c>
      <c r="K25" s="4">
        <f>'SP Iniziale'!K52</f>
        <v>0</v>
      </c>
      <c r="L25" s="4">
        <f>'SP Iniziale'!L52</f>
        <v>0</v>
      </c>
      <c r="M25" s="4">
        <f>'SP Iniziale'!M52</f>
        <v>0</v>
      </c>
      <c r="N25" s="4">
        <f>'SP Iniziale'!N52</f>
        <v>0</v>
      </c>
      <c r="O25" s="4">
        <f>'SP Iniziale'!O52</f>
        <v>0</v>
      </c>
      <c r="P25" s="4">
        <f>'SP Iniziale'!P52</f>
        <v>0</v>
      </c>
      <c r="Q25" s="4">
        <f>'SP Iniziale'!Q52</f>
        <v>0</v>
      </c>
      <c r="R25" s="4">
        <f>'SP Iniziale'!R52</f>
        <v>0</v>
      </c>
      <c r="S25" s="4">
        <f>'SP Iniziale'!S52</f>
        <v>0</v>
      </c>
      <c r="T25" s="4">
        <f>'SP Iniziale'!T52</f>
        <v>0</v>
      </c>
      <c r="U25" s="4">
        <f>'SP Iniziale'!U52</f>
        <v>0</v>
      </c>
      <c r="V25" s="4">
        <f>'SP Iniziale'!V52</f>
        <v>0</v>
      </c>
      <c r="W25" s="4">
        <f>'SP Iniziale'!W52</f>
        <v>0</v>
      </c>
      <c r="X25" s="4">
        <f>'SP Iniziale'!X52</f>
        <v>0</v>
      </c>
      <c r="Y25" s="4">
        <f>'SP Iniziale'!Y52</f>
        <v>0</v>
      </c>
      <c r="Z25" s="4">
        <f>'SP Iniziale'!Z52</f>
        <v>0</v>
      </c>
      <c r="AA25" s="4">
        <f>'SP Iniziale'!AA52</f>
        <v>0</v>
      </c>
      <c r="AB25" s="4">
        <f>'SP Iniziale'!AB52</f>
        <v>0</v>
      </c>
      <c r="AC25" s="4">
        <f>'SP Iniziale'!AC52</f>
        <v>0</v>
      </c>
      <c r="AD25" s="4">
        <f>'SP Iniziale'!AD52</f>
        <v>0</v>
      </c>
      <c r="AE25" s="4">
        <f>'SP Iniziale'!AE52</f>
        <v>0</v>
      </c>
      <c r="AF25" s="4">
        <f>'SP Iniziale'!AF52</f>
        <v>0</v>
      </c>
      <c r="AG25" s="4">
        <f>'SP Iniziale'!AG52</f>
        <v>0</v>
      </c>
      <c r="AH25" s="4">
        <f>'SP Iniziale'!AH52</f>
        <v>0</v>
      </c>
      <c r="AI25" s="4">
        <f>'SP Iniziale'!AI52</f>
        <v>0</v>
      </c>
      <c r="AJ25" s="4">
        <f>'SP Iniziale'!AJ52</f>
        <v>0</v>
      </c>
      <c r="AK25" s="4">
        <f>'SP Iniziale'!AK52</f>
        <v>0</v>
      </c>
      <c r="AL25" s="4">
        <f>'SP Iniziale'!AL52</f>
        <v>0</v>
      </c>
      <c r="AM25" s="4">
        <f>'SP Iniziale'!AM52</f>
        <v>0</v>
      </c>
    </row>
    <row r="26" spans="2:39" x14ac:dyDescent="0.25">
      <c r="B26" t="s">
        <v>50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x14ac:dyDescent="0.25">
      <c r="B27" t="s">
        <v>51</v>
      </c>
      <c r="D27" s="4">
        <f>'Modulo Capitale Sociale'!C15</f>
        <v>0</v>
      </c>
      <c r="E27" s="4">
        <f>'Modulo Capitale Sociale'!D15</f>
        <v>0</v>
      </c>
      <c r="F27" s="4">
        <f>'Modulo Capitale Sociale'!E15</f>
        <v>0</v>
      </c>
      <c r="G27" s="4">
        <f>'Modulo Capitale Sociale'!F15</f>
        <v>0</v>
      </c>
      <c r="H27" s="4">
        <f>'Modulo Capitale Sociale'!G15</f>
        <v>0</v>
      </c>
      <c r="I27" s="4">
        <f>'Modulo Capitale Sociale'!H15</f>
        <v>0</v>
      </c>
      <c r="J27" s="4">
        <f>'Modulo Capitale Sociale'!I15</f>
        <v>0</v>
      </c>
      <c r="K27" s="4">
        <f>'Modulo Capitale Sociale'!J15</f>
        <v>0</v>
      </c>
      <c r="L27" s="4">
        <f>'Modulo Capitale Sociale'!K15</f>
        <v>0</v>
      </c>
      <c r="M27" s="4">
        <f>'Modulo Capitale Sociale'!L15</f>
        <v>0</v>
      </c>
      <c r="N27" s="4">
        <f>'Modulo Capitale Sociale'!M15</f>
        <v>0</v>
      </c>
      <c r="O27" s="4">
        <f>'Modulo Capitale Sociale'!N15</f>
        <v>0</v>
      </c>
      <c r="P27" s="4">
        <f>'Modulo Capitale Sociale'!O15</f>
        <v>0</v>
      </c>
      <c r="Q27" s="4">
        <f>'Modulo Capitale Sociale'!P15</f>
        <v>0</v>
      </c>
      <c r="R27" s="4">
        <f>'Modulo Capitale Sociale'!Q15</f>
        <v>0</v>
      </c>
      <c r="S27" s="4">
        <f>'Modulo Capitale Sociale'!R15</f>
        <v>0</v>
      </c>
      <c r="T27" s="4">
        <f>'Modulo Capitale Sociale'!S15</f>
        <v>0</v>
      </c>
      <c r="U27" s="4">
        <f>'Modulo Capitale Sociale'!T15</f>
        <v>0</v>
      </c>
      <c r="V27" s="4">
        <f>'Modulo Capitale Sociale'!U15</f>
        <v>0</v>
      </c>
      <c r="W27" s="4">
        <f>'Modulo Capitale Sociale'!V15</f>
        <v>0</v>
      </c>
      <c r="X27" s="4">
        <f>'Modulo Capitale Sociale'!W15</f>
        <v>0</v>
      </c>
      <c r="Y27" s="4">
        <f>'Modulo Capitale Sociale'!X15</f>
        <v>0</v>
      </c>
      <c r="Z27" s="4">
        <f>'Modulo Capitale Sociale'!Y15</f>
        <v>0</v>
      </c>
      <c r="AA27" s="4">
        <f>'Modulo Capitale Sociale'!Z15</f>
        <v>0</v>
      </c>
      <c r="AB27" s="4">
        <f>'Modulo Capitale Sociale'!AA15</f>
        <v>0</v>
      </c>
      <c r="AC27" s="4">
        <f>'Modulo Capitale Sociale'!AB15</f>
        <v>0</v>
      </c>
      <c r="AD27" s="4">
        <f>'Modulo Capitale Sociale'!AC15</f>
        <v>0</v>
      </c>
      <c r="AE27" s="4">
        <f>'Modulo Capitale Sociale'!AD15</f>
        <v>0</v>
      </c>
      <c r="AF27" s="4">
        <f>'Modulo Capitale Sociale'!AE15</f>
        <v>0</v>
      </c>
      <c r="AG27" s="4">
        <f>'Modulo Capitale Sociale'!AF15</f>
        <v>0</v>
      </c>
      <c r="AH27" s="4">
        <f>'Modulo Capitale Sociale'!AG15</f>
        <v>0</v>
      </c>
      <c r="AI27" s="4">
        <f>'Modulo Capitale Sociale'!AH15</f>
        <v>0</v>
      </c>
      <c r="AJ27" s="4">
        <f>'Modulo Capitale Sociale'!AI15</f>
        <v>0</v>
      </c>
      <c r="AK27" s="4">
        <f>'Modulo Capitale Sociale'!AJ15</f>
        <v>0</v>
      </c>
      <c r="AL27" s="4">
        <f>'Modulo Capitale Sociale'!AK15</f>
        <v>0</v>
      </c>
      <c r="AM27" s="4">
        <f>'Modulo Capitale Sociale'!AL15</f>
        <v>0</v>
      </c>
    </row>
    <row r="28" spans="2:39" x14ac:dyDescent="0.25">
      <c r="B28" t="s">
        <v>52</v>
      </c>
      <c r="D28" s="4"/>
      <c r="E28" s="4">
        <f>D41</f>
        <v>-198.95833333333334</v>
      </c>
      <c r="F28" s="4">
        <f t="shared" ref="F28:AM28" si="26">E41</f>
        <v>-198.93085170919127</v>
      </c>
      <c r="G28" s="4">
        <f t="shared" si="26"/>
        <v>0</v>
      </c>
      <c r="H28" s="4">
        <f t="shared" si="26"/>
        <v>0</v>
      </c>
      <c r="I28" s="4">
        <f t="shared" si="26"/>
        <v>0</v>
      </c>
      <c r="J28" s="4">
        <f t="shared" si="26"/>
        <v>0</v>
      </c>
      <c r="K28" s="4">
        <f t="shared" si="26"/>
        <v>-86.039106893883229</v>
      </c>
      <c r="L28" s="4">
        <f t="shared" si="26"/>
        <v>-75.704344268794372</v>
      </c>
      <c r="M28" s="4">
        <f t="shared" si="26"/>
        <v>-65.412643154643362</v>
      </c>
      <c r="N28" s="4">
        <f t="shared" si="26"/>
        <v>-55.163824128467972</v>
      </c>
      <c r="O28" s="4">
        <f t="shared" si="26"/>
        <v>-44.957708514901611</v>
      </c>
      <c r="P28" s="4">
        <f t="shared" si="26"/>
        <v>-34.794118383058475</v>
      </c>
      <c r="Q28" s="4">
        <f t="shared" si="26"/>
        <v>-25.047876543431389</v>
      </c>
      <c r="R28" s="4">
        <f t="shared" si="26"/>
        <v>-36.826410711469485</v>
      </c>
      <c r="S28" s="4">
        <f t="shared" si="26"/>
        <v>-39.135034320474126</v>
      </c>
      <c r="T28" s="4">
        <f t="shared" si="26"/>
        <v>-41.690705331107772</v>
      </c>
      <c r="U28" s="4">
        <f t="shared" si="26"/>
        <v>-44.235727712530455</v>
      </c>
      <c r="V28" s="4">
        <f t="shared" ca="1" si="26"/>
        <v>-91.322626819355719</v>
      </c>
      <c r="W28" s="4">
        <f t="shared" ca="1" si="26"/>
        <v>-93.660849527910614</v>
      </c>
      <c r="X28" s="4">
        <f t="shared" ca="1" si="26"/>
        <v>-95.989329641846538</v>
      </c>
      <c r="Y28" s="4">
        <f t="shared" ca="1" si="26"/>
        <v>-98.308107755307731</v>
      </c>
      <c r="Z28" s="4">
        <f t="shared" ca="1" si="26"/>
        <v>-100.61722429329615</v>
      </c>
      <c r="AA28" s="4">
        <f t="shared" ca="1" si="26"/>
        <v>-114.17719618465854</v>
      </c>
      <c r="AB28" s="4">
        <f t="shared" ca="1" si="26"/>
        <v>-116.42019152085801</v>
      </c>
      <c r="AC28" s="4">
        <f t="shared" ca="1" si="26"/>
        <v>-119.03446604315674</v>
      </c>
      <c r="AD28" s="4">
        <f t="shared" ca="1" si="26"/>
        <v>-146.20382365564899</v>
      </c>
      <c r="AE28" s="4">
        <f t="shared" ca="1" si="26"/>
        <v>-148.69399971071945</v>
      </c>
      <c r="AF28" s="4">
        <f t="shared" ca="1" si="26"/>
        <v>-151.17380003222704</v>
      </c>
      <c r="AG28" s="4">
        <f t="shared" ca="1" si="26"/>
        <v>-153.64326785239501</v>
      </c>
      <c r="AH28" s="4">
        <f t="shared" ca="1" si="26"/>
        <v>-182.52368900341742</v>
      </c>
      <c r="AI28" s="4">
        <f t="shared" ca="1" si="26"/>
        <v>-184.86253228620544</v>
      </c>
      <c r="AJ28" s="4">
        <f t="shared" ca="1" si="26"/>
        <v>-187.19163038864852</v>
      </c>
      <c r="AK28" s="4">
        <f t="shared" ca="1" si="26"/>
        <v>-189.51102391566482</v>
      </c>
      <c r="AL28" s="4">
        <f t="shared" ca="1" si="26"/>
        <v>-191.82075330298517</v>
      </c>
      <c r="AM28" s="4">
        <f t="shared" ca="1" si="26"/>
        <v>-205.34269982556279</v>
      </c>
    </row>
    <row r="29" spans="2:39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s="2" customFormat="1" x14ac:dyDescent="0.25">
      <c r="B30" s="2" t="s">
        <v>53</v>
      </c>
      <c r="C30" s="5"/>
      <c r="D30" s="5">
        <f t="shared" ref="D30:AM30" si="27">SUM(D13:D28)</f>
        <v>172750</v>
      </c>
      <c r="E30" s="5">
        <f t="shared" si="27"/>
        <v>296993.4044102059</v>
      </c>
      <c r="F30" s="5">
        <f t="shared" si="27"/>
        <v>189743.43189183003</v>
      </c>
      <c r="G30" s="5">
        <f t="shared" si="27"/>
        <v>192382.36274353921</v>
      </c>
      <c r="H30" s="5">
        <f t="shared" si="27"/>
        <v>216172.36274353921</v>
      </c>
      <c r="I30" s="5">
        <f t="shared" si="27"/>
        <v>218422.36274353921</v>
      </c>
      <c r="J30" s="5">
        <f t="shared" si="27"/>
        <v>216172.36274353921</v>
      </c>
      <c r="K30" s="5">
        <f t="shared" si="27"/>
        <v>174419.65696997868</v>
      </c>
      <c r="L30" s="5">
        <f t="shared" si="27"/>
        <v>174429.99173260375</v>
      </c>
      <c r="M30" s="5">
        <f t="shared" si="27"/>
        <v>174440.28343371791</v>
      </c>
      <c r="N30" s="5">
        <f t="shared" si="27"/>
        <v>174450.53225274407</v>
      </c>
      <c r="O30" s="5">
        <f t="shared" si="27"/>
        <v>174460.73836835765</v>
      </c>
      <c r="P30" s="5">
        <f t="shared" si="27"/>
        <v>174560.9019584895</v>
      </c>
      <c r="Q30" s="5">
        <f t="shared" si="27"/>
        <v>179726.84820032914</v>
      </c>
      <c r="R30" s="5">
        <f t="shared" si="27"/>
        <v>177454.06966616111</v>
      </c>
      <c r="S30" s="5">
        <f t="shared" si="27"/>
        <v>177513.36104255207</v>
      </c>
      <c r="T30" s="5">
        <f t="shared" si="27"/>
        <v>177510.80537154144</v>
      </c>
      <c r="U30" s="5">
        <f t="shared" ca="1" si="27"/>
        <v>188200.85578563806</v>
      </c>
      <c r="V30" s="5">
        <f t="shared" ca="1" si="27"/>
        <v>177461.17345005317</v>
      </c>
      <c r="W30" s="5">
        <f t="shared" ca="1" si="27"/>
        <v>177458.83522734462</v>
      </c>
      <c r="X30" s="5">
        <f t="shared" ca="1" si="27"/>
        <v>177456.50674723068</v>
      </c>
      <c r="Y30" s="5">
        <f t="shared" ca="1" si="27"/>
        <v>177454.18796911722</v>
      </c>
      <c r="Z30" s="5">
        <f t="shared" ca="1" si="27"/>
        <v>180154.39325392697</v>
      </c>
      <c r="AA30" s="5">
        <f t="shared" ca="1" si="27"/>
        <v>177438.31888068788</v>
      </c>
      <c r="AB30" s="5">
        <f t="shared" ca="1" si="27"/>
        <v>177527.42588535169</v>
      </c>
      <c r="AC30" s="5">
        <f t="shared" ca="1" si="27"/>
        <v>183420.64582699814</v>
      </c>
      <c r="AD30" s="5">
        <f t="shared" ca="1" si="27"/>
        <v>177497.64225321691</v>
      </c>
      <c r="AE30" s="5">
        <f t="shared" ca="1" si="27"/>
        <v>177495.15207716182</v>
      </c>
      <c r="AF30" s="5">
        <f t="shared" ca="1" si="27"/>
        <v>177492.67227684031</v>
      </c>
      <c r="AG30" s="5">
        <f t="shared" ca="1" si="27"/>
        <v>183831.30107624538</v>
      </c>
      <c r="AH30" s="5">
        <f t="shared" ca="1" si="27"/>
        <v>177461.32238786912</v>
      </c>
      <c r="AI30" s="5">
        <f t="shared" ca="1" si="27"/>
        <v>177458.98354458634</v>
      </c>
      <c r="AJ30" s="5">
        <f t="shared" ca="1" si="27"/>
        <v>177456.65444648391</v>
      </c>
      <c r="AK30" s="5">
        <f t="shared" ca="1" si="27"/>
        <v>177454.33505295689</v>
      </c>
      <c r="AL30" s="5">
        <f t="shared" ca="1" si="27"/>
        <v>180145.26716541863</v>
      </c>
      <c r="AM30" s="5">
        <f t="shared" ca="1" si="27"/>
        <v>177438.50337704699</v>
      </c>
    </row>
    <row r="32" spans="2:39" s="7" customFormat="1" x14ac:dyDescent="0.25">
      <c r="B32" s="7" t="s">
        <v>55</v>
      </c>
      <c r="C32" s="39"/>
      <c r="D32" s="8">
        <f>D11-D30</f>
        <v>277250</v>
      </c>
      <c r="E32" s="8">
        <f t="shared" ref="E32:AM32" si="28">E11-E30</f>
        <v>6.5955897941021249</v>
      </c>
      <c r="F32" s="8">
        <f t="shared" si="28"/>
        <v>162156.56810816997</v>
      </c>
      <c r="G32" s="8">
        <f t="shared" si="28"/>
        <v>-15291.674137375929</v>
      </c>
      <c r="H32" s="8">
        <f t="shared" si="28"/>
        <v>-39107.160260938224</v>
      </c>
      <c r="I32" s="8">
        <f t="shared" si="28"/>
        <v>-41422.338861373137</v>
      </c>
      <c r="J32" s="8">
        <f t="shared" si="28"/>
        <v>-39241.376092808758</v>
      </c>
      <c r="K32" s="8">
        <f t="shared" si="28"/>
        <v>2480.3430300213222</v>
      </c>
      <c r="L32" s="8">
        <f t="shared" si="28"/>
        <v>2470.0082673962461</v>
      </c>
      <c r="M32" s="8">
        <f t="shared" si="28"/>
        <v>2459.7165662820917</v>
      </c>
      <c r="N32" s="8">
        <f t="shared" si="28"/>
        <v>2449.467747255927</v>
      </c>
      <c r="O32" s="8">
        <f t="shared" si="28"/>
        <v>2439.2616316423519</v>
      </c>
      <c r="P32" s="8">
        <f t="shared" si="28"/>
        <v>2339.0980415105005</v>
      </c>
      <c r="Q32" s="8">
        <f t="shared" si="28"/>
        <v>-2826.8482003291429</v>
      </c>
      <c r="R32" s="8">
        <f t="shared" si="28"/>
        <v>-554.06966616111458</v>
      </c>
      <c r="S32" s="8">
        <f t="shared" si="28"/>
        <v>-613.36104255207465</v>
      </c>
      <c r="T32" s="8">
        <f t="shared" si="28"/>
        <v>-610.80537154144258</v>
      </c>
      <c r="U32" s="8">
        <f t="shared" ca="1" si="28"/>
        <v>-11300.855785638065</v>
      </c>
      <c r="V32" s="8">
        <f t="shared" ca="1" si="28"/>
        <v>-561.17345005317475</v>
      </c>
      <c r="W32" s="8">
        <f t="shared" ca="1" si="28"/>
        <v>-558.83522734462167</v>
      </c>
      <c r="X32" s="8">
        <f t="shared" ca="1" si="28"/>
        <v>-556.50674723068369</v>
      </c>
      <c r="Y32" s="8">
        <f t="shared" ca="1" si="28"/>
        <v>-554.18796911722166</v>
      </c>
      <c r="Z32" s="8">
        <f t="shared" ca="1" si="28"/>
        <v>-3254.3932539269736</v>
      </c>
      <c r="AA32" s="8">
        <f t="shared" ca="1" si="28"/>
        <v>-538.31888068787521</v>
      </c>
      <c r="AB32" s="8">
        <f t="shared" ca="1" si="28"/>
        <v>-627.42588535169489</v>
      </c>
      <c r="AC32" s="8">
        <f t="shared" ca="1" si="28"/>
        <v>-6520.6458269981376</v>
      </c>
      <c r="AD32" s="8">
        <f t="shared" ca="1" si="28"/>
        <v>-597.64225321690901</v>
      </c>
      <c r="AE32" s="8">
        <f t="shared" ca="1" si="28"/>
        <v>-595.1520771618234</v>
      </c>
      <c r="AF32" s="8">
        <f t="shared" ca="1" si="28"/>
        <v>-592.67227684031241</v>
      </c>
      <c r="AG32" s="8">
        <f t="shared" ca="1" si="28"/>
        <v>-6931.3010762453778</v>
      </c>
      <c r="AH32" s="8">
        <f t="shared" ca="1" si="28"/>
        <v>-561.32238786912058</v>
      </c>
      <c r="AI32" s="8">
        <f t="shared" ca="1" si="28"/>
        <v>-558.98354458634276</v>
      </c>
      <c r="AJ32" s="8">
        <f t="shared" ca="1" si="28"/>
        <v>-556.65444648390985</v>
      </c>
      <c r="AK32" s="8">
        <f t="shared" ca="1" si="28"/>
        <v>-554.33505295688519</v>
      </c>
      <c r="AL32" s="8">
        <f t="shared" ca="1" si="28"/>
        <v>-3245.267165418627</v>
      </c>
      <c r="AM32" s="8">
        <f t="shared" ca="1" si="28"/>
        <v>-538.50337704698904</v>
      </c>
    </row>
    <row r="34" spans="2:39" x14ac:dyDescent="0.25">
      <c r="B34" t="s">
        <v>56</v>
      </c>
      <c r="C34" s="4"/>
      <c r="D34" s="4">
        <f>C35</f>
        <v>-325000</v>
      </c>
      <c r="E34" s="4">
        <f t="shared" ref="E34:AM34" si="29">D35</f>
        <v>-47750</v>
      </c>
      <c r="F34" s="4">
        <f t="shared" si="29"/>
        <v>-47743.404410205898</v>
      </c>
      <c r="G34" s="4">
        <f t="shared" si="29"/>
        <v>114413.16369796408</v>
      </c>
      <c r="H34" s="4">
        <f t="shared" si="29"/>
        <v>99121.489560588147</v>
      </c>
      <c r="I34" s="4">
        <f t="shared" si="29"/>
        <v>60014.329299649922</v>
      </c>
      <c r="J34" s="4">
        <f t="shared" si="29"/>
        <v>18591.990438276785</v>
      </c>
      <c r="K34" s="4">
        <f t="shared" si="29"/>
        <v>-20649.385654531972</v>
      </c>
      <c r="L34" s="4">
        <f t="shared" si="29"/>
        <v>-18169.04262451065</v>
      </c>
      <c r="M34" s="4">
        <f t="shared" si="29"/>
        <v>-15699.034357114404</v>
      </c>
      <c r="N34" s="4">
        <f t="shared" si="29"/>
        <v>-13239.317790832312</v>
      </c>
      <c r="O34" s="4">
        <f t="shared" si="29"/>
        <v>-10789.850043576385</v>
      </c>
      <c r="P34" s="4">
        <f t="shared" si="29"/>
        <v>-8350.5884119340335</v>
      </c>
      <c r="Q34" s="4">
        <f t="shared" si="29"/>
        <v>-6011.490370423533</v>
      </c>
      <c r="R34" s="4">
        <f t="shared" si="29"/>
        <v>-8838.3385707526759</v>
      </c>
      <c r="S34" s="4">
        <f t="shared" si="29"/>
        <v>-9392.4082369137905</v>
      </c>
      <c r="T34" s="4">
        <f t="shared" si="29"/>
        <v>-10005.769279465865</v>
      </c>
      <c r="U34" s="4">
        <f t="shared" si="29"/>
        <v>-10616.574651007308</v>
      </c>
      <c r="V34" s="4">
        <f t="shared" ca="1" si="29"/>
        <v>-21917.430436645373</v>
      </c>
      <c r="W34" s="4">
        <f t="shared" ca="1" si="29"/>
        <v>-22478.603886698547</v>
      </c>
      <c r="X34" s="4">
        <f t="shared" ca="1" si="29"/>
        <v>-23037.439114043169</v>
      </c>
      <c r="Y34" s="4">
        <f t="shared" ca="1" si="29"/>
        <v>-23593.945861273853</v>
      </c>
      <c r="Z34" s="4">
        <f t="shared" ca="1" si="29"/>
        <v>-24148.133830391074</v>
      </c>
      <c r="AA34" s="4">
        <f t="shared" ca="1" si="29"/>
        <v>-27402.527084318048</v>
      </c>
      <c r="AB34" s="4">
        <f t="shared" ca="1" si="29"/>
        <v>-27940.845965005923</v>
      </c>
      <c r="AC34" s="4">
        <f t="shared" ca="1" si="29"/>
        <v>-28568.271850357618</v>
      </c>
      <c r="AD34" s="4">
        <f t="shared" ca="1" si="29"/>
        <v>-35088.917677355756</v>
      </c>
      <c r="AE34" s="4">
        <f t="shared" ca="1" si="29"/>
        <v>-35686.559930572665</v>
      </c>
      <c r="AF34" s="4">
        <f t="shared" ca="1" si="29"/>
        <v>-36281.712007734488</v>
      </c>
      <c r="AG34" s="4">
        <f t="shared" ca="1" si="29"/>
        <v>-36874.3842845748</v>
      </c>
      <c r="AH34" s="4">
        <f t="shared" ca="1" si="29"/>
        <v>-43805.685360820178</v>
      </c>
      <c r="AI34" s="4">
        <f t="shared" ca="1" si="29"/>
        <v>-44367.007748689299</v>
      </c>
      <c r="AJ34" s="4">
        <f t="shared" ca="1" si="29"/>
        <v>-44925.991293275642</v>
      </c>
      <c r="AK34" s="4">
        <f t="shared" ca="1" si="29"/>
        <v>-45482.645739759551</v>
      </c>
      <c r="AL34" s="4">
        <f t="shared" ca="1" si="29"/>
        <v>-46036.980792716437</v>
      </c>
      <c r="AM34" s="4">
        <f t="shared" ca="1" si="29"/>
        <v>-49282.247958135064</v>
      </c>
    </row>
    <row r="35" spans="2:39" x14ac:dyDescent="0.25">
      <c r="B35" t="s">
        <v>57</v>
      </c>
      <c r="C35" s="4">
        <f>'SP Iniziale'!C4-'SP Iniziale'!C36</f>
        <v>-325000</v>
      </c>
      <c r="D35" s="4">
        <f>D34+D32</f>
        <v>-47750</v>
      </c>
      <c r="E35" s="4">
        <f t="shared" ref="E35:AM35" si="30">E34+E32</f>
        <v>-47743.404410205898</v>
      </c>
      <c r="F35" s="4">
        <f t="shared" si="30"/>
        <v>114413.16369796408</v>
      </c>
      <c r="G35" s="4">
        <f t="shared" si="30"/>
        <v>99121.489560588147</v>
      </c>
      <c r="H35" s="4">
        <f t="shared" si="30"/>
        <v>60014.329299649922</v>
      </c>
      <c r="I35" s="4">
        <f t="shared" si="30"/>
        <v>18591.990438276785</v>
      </c>
      <c r="J35" s="4">
        <f t="shared" si="30"/>
        <v>-20649.385654531972</v>
      </c>
      <c r="K35" s="4">
        <f t="shared" si="30"/>
        <v>-18169.04262451065</v>
      </c>
      <c r="L35" s="4">
        <f t="shared" si="30"/>
        <v>-15699.034357114404</v>
      </c>
      <c r="M35" s="4">
        <f t="shared" si="30"/>
        <v>-13239.317790832312</v>
      </c>
      <c r="N35" s="4">
        <f t="shared" si="30"/>
        <v>-10789.850043576385</v>
      </c>
      <c r="O35" s="4">
        <f t="shared" si="30"/>
        <v>-8350.5884119340335</v>
      </c>
      <c r="P35" s="4">
        <f t="shared" si="30"/>
        <v>-6011.490370423533</v>
      </c>
      <c r="Q35" s="4">
        <f t="shared" si="30"/>
        <v>-8838.3385707526759</v>
      </c>
      <c r="R35" s="4">
        <f t="shared" si="30"/>
        <v>-9392.4082369137905</v>
      </c>
      <c r="S35" s="4">
        <f t="shared" si="30"/>
        <v>-10005.769279465865</v>
      </c>
      <c r="T35" s="4">
        <f t="shared" si="30"/>
        <v>-10616.574651007308</v>
      </c>
      <c r="U35" s="4">
        <f t="shared" ca="1" si="30"/>
        <v>-21917.430436645373</v>
      </c>
      <c r="V35" s="4">
        <f t="shared" ca="1" si="30"/>
        <v>-22478.603886698547</v>
      </c>
      <c r="W35" s="4">
        <f t="shared" ca="1" si="30"/>
        <v>-23037.439114043169</v>
      </c>
      <c r="X35" s="4">
        <f t="shared" ca="1" si="30"/>
        <v>-23593.945861273853</v>
      </c>
      <c r="Y35" s="4">
        <f t="shared" ca="1" si="30"/>
        <v>-24148.133830391074</v>
      </c>
      <c r="Z35" s="4">
        <f t="shared" ca="1" si="30"/>
        <v>-27402.527084318048</v>
      </c>
      <c r="AA35" s="4">
        <f t="shared" ca="1" si="30"/>
        <v>-27940.845965005923</v>
      </c>
      <c r="AB35" s="4">
        <f t="shared" ca="1" si="30"/>
        <v>-28568.271850357618</v>
      </c>
      <c r="AC35" s="4">
        <f t="shared" ca="1" si="30"/>
        <v>-35088.917677355756</v>
      </c>
      <c r="AD35" s="4">
        <f t="shared" ca="1" si="30"/>
        <v>-35686.559930572665</v>
      </c>
      <c r="AE35" s="4">
        <f t="shared" ca="1" si="30"/>
        <v>-36281.712007734488</v>
      </c>
      <c r="AF35" s="4">
        <f t="shared" ca="1" si="30"/>
        <v>-36874.3842845748</v>
      </c>
      <c r="AG35" s="4">
        <f t="shared" ca="1" si="30"/>
        <v>-43805.685360820178</v>
      </c>
      <c r="AH35" s="4">
        <f t="shared" ca="1" si="30"/>
        <v>-44367.007748689299</v>
      </c>
      <c r="AI35" s="4">
        <f t="shared" ca="1" si="30"/>
        <v>-44925.991293275642</v>
      </c>
      <c r="AJ35" s="4">
        <f t="shared" ca="1" si="30"/>
        <v>-45482.645739759551</v>
      </c>
      <c r="AK35" s="4">
        <f t="shared" ca="1" si="30"/>
        <v>-46036.980792716437</v>
      </c>
      <c r="AL35" s="4">
        <f t="shared" ca="1" si="30"/>
        <v>-49282.247958135064</v>
      </c>
      <c r="AM35" s="4">
        <f t="shared" ca="1" si="30"/>
        <v>-49820.751335182053</v>
      </c>
    </row>
    <row r="37" spans="2:39" x14ac:dyDescent="0.25">
      <c r="B37" t="s">
        <v>318</v>
      </c>
      <c r="C37" s="16">
        <v>0.02</v>
      </c>
    </row>
    <row r="38" spans="2:39" x14ac:dyDescent="0.25">
      <c r="B38" t="s">
        <v>319</v>
      </c>
      <c r="C38" s="16">
        <v>0.05</v>
      </c>
    </row>
    <row r="39" spans="2:39" x14ac:dyDescent="0.25">
      <c r="C39" s="16"/>
    </row>
    <row r="40" spans="2:39" x14ac:dyDescent="0.25">
      <c r="B40" t="s">
        <v>320</v>
      </c>
      <c r="D40" s="4">
        <f>(IF(D35&gt;0,D35*$C$37,0)/12)</f>
        <v>0</v>
      </c>
      <c r="E40" s="4">
        <f t="shared" ref="E40:AM40" si="31">(IF(E35&gt;0,E35*$C$37,0)/12)</f>
        <v>0</v>
      </c>
      <c r="F40" s="4">
        <f>(IF(F35&gt;0,F35*$C$37,0)/12)</f>
        <v>190.68860616327345</v>
      </c>
      <c r="G40" s="4">
        <f t="shared" si="31"/>
        <v>165.20248260098023</v>
      </c>
      <c r="H40" s="4">
        <f t="shared" si="31"/>
        <v>100.0238821660832</v>
      </c>
      <c r="I40" s="4">
        <f t="shared" si="31"/>
        <v>30.98665073046131</v>
      </c>
      <c r="J40" s="4">
        <f t="shared" si="31"/>
        <v>0</v>
      </c>
      <c r="K40" s="4">
        <f t="shared" si="31"/>
        <v>0</v>
      </c>
      <c r="L40" s="4">
        <f t="shared" si="31"/>
        <v>0</v>
      </c>
      <c r="M40" s="4">
        <f t="shared" si="31"/>
        <v>0</v>
      </c>
      <c r="N40" s="4">
        <f t="shared" si="31"/>
        <v>0</v>
      </c>
      <c r="O40" s="4">
        <f t="shared" si="31"/>
        <v>0</v>
      </c>
      <c r="P40" s="4">
        <f t="shared" si="31"/>
        <v>0</v>
      </c>
      <c r="Q40" s="4">
        <f t="shared" si="31"/>
        <v>0</v>
      </c>
      <c r="R40" s="4">
        <f t="shared" si="31"/>
        <v>0</v>
      </c>
      <c r="S40" s="4">
        <f t="shared" si="31"/>
        <v>0</v>
      </c>
      <c r="T40" s="4">
        <f t="shared" si="31"/>
        <v>0</v>
      </c>
      <c r="U40" s="4">
        <f t="shared" ca="1" si="31"/>
        <v>0</v>
      </c>
      <c r="V40" s="4">
        <f t="shared" ca="1" si="31"/>
        <v>0</v>
      </c>
      <c r="W40" s="4">
        <f t="shared" ca="1" si="31"/>
        <v>0</v>
      </c>
      <c r="X40" s="4">
        <f t="shared" ca="1" si="31"/>
        <v>0</v>
      </c>
      <c r="Y40" s="4">
        <f t="shared" ca="1" si="31"/>
        <v>0</v>
      </c>
      <c r="Z40" s="4">
        <f t="shared" ca="1" si="31"/>
        <v>0</v>
      </c>
      <c r="AA40" s="4">
        <f t="shared" ca="1" si="31"/>
        <v>0</v>
      </c>
      <c r="AB40" s="4">
        <f t="shared" ca="1" si="31"/>
        <v>0</v>
      </c>
      <c r="AC40" s="4">
        <f t="shared" ca="1" si="31"/>
        <v>0</v>
      </c>
      <c r="AD40" s="4">
        <f t="shared" ca="1" si="31"/>
        <v>0</v>
      </c>
      <c r="AE40" s="4">
        <f t="shared" ca="1" si="31"/>
        <v>0</v>
      </c>
      <c r="AF40" s="4">
        <f t="shared" ca="1" si="31"/>
        <v>0</v>
      </c>
      <c r="AG40" s="4">
        <f t="shared" ca="1" si="31"/>
        <v>0</v>
      </c>
      <c r="AH40" s="4">
        <f t="shared" ca="1" si="31"/>
        <v>0</v>
      </c>
      <c r="AI40" s="4">
        <f t="shared" ca="1" si="31"/>
        <v>0</v>
      </c>
      <c r="AJ40" s="4">
        <f t="shared" ca="1" si="31"/>
        <v>0</v>
      </c>
      <c r="AK40" s="4">
        <f t="shared" ca="1" si="31"/>
        <v>0</v>
      </c>
      <c r="AL40" s="4">
        <f t="shared" ca="1" si="31"/>
        <v>0</v>
      </c>
      <c r="AM40" s="4">
        <f t="shared" ca="1" si="31"/>
        <v>0</v>
      </c>
    </row>
    <row r="41" spans="2:39" x14ac:dyDescent="0.25">
      <c r="B41" t="s">
        <v>2</v>
      </c>
      <c r="D41" s="4">
        <f>(IF(D35&lt;0,D35*$C$38,0)/12)</f>
        <v>-198.95833333333334</v>
      </c>
      <c r="E41" s="4">
        <f t="shared" ref="E41:AM41" si="32">(IF(E35&lt;0,E35*$C$38,0)/12)</f>
        <v>-198.93085170919127</v>
      </c>
      <c r="F41" s="4">
        <f t="shared" si="32"/>
        <v>0</v>
      </c>
      <c r="G41" s="4">
        <f t="shared" si="32"/>
        <v>0</v>
      </c>
      <c r="H41" s="4">
        <f t="shared" si="32"/>
        <v>0</v>
      </c>
      <c r="I41" s="4">
        <f t="shared" si="32"/>
        <v>0</v>
      </c>
      <c r="J41" s="4">
        <f t="shared" si="32"/>
        <v>-86.039106893883229</v>
      </c>
      <c r="K41" s="4">
        <f t="shared" si="32"/>
        <v>-75.704344268794372</v>
      </c>
      <c r="L41" s="4">
        <f t="shared" si="32"/>
        <v>-65.412643154643362</v>
      </c>
      <c r="M41" s="4">
        <f t="shared" si="32"/>
        <v>-55.163824128467972</v>
      </c>
      <c r="N41" s="4">
        <f t="shared" si="32"/>
        <v>-44.957708514901611</v>
      </c>
      <c r="O41" s="4">
        <f t="shared" si="32"/>
        <v>-34.794118383058475</v>
      </c>
      <c r="P41" s="4">
        <f t="shared" si="32"/>
        <v>-25.047876543431389</v>
      </c>
      <c r="Q41" s="4">
        <f t="shared" si="32"/>
        <v>-36.826410711469485</v>
      </c>
      <c r="R41" s="4">
        <f t="shared" si="32"/>
        <v>-39.135034320474126</v>
      </c>
      <c r="S41" s="4">
        <f t="shared" si="32"/>
        <v>-41.690705331107772</v>
      </c>
      <c r="T41" s="4">
        <f t="shared" si="32"/>
        <v>-44.235727712530455</v>
      </c>
      <c r="U41" s="4">
        <f t="shared" ca="1" si="32"/>
        <v>-91.322626819355719</v>
      </c>
      <c r="V41" s="4">
        <f t="shared" ca="1" si="32"/>
        <v>-93.660849527910614</v>
      </c>
      <c r="W41" s="4">
        <f t="shared" ca="1" si="32"/>
        <v>-95.989329641846538</v>
      </c>
      <c r="X41" s="4">
        <f t="shared" ca="1" si="32"/>
        <v>-98.308107755307731</v>
      </c>
      <c r="Y41" s="4">
        <f t="shared" ca="1" si="32"/>
        <v>-100.61722429329615</v>
      </c>
      <c r="Z41" s="4">
        <f t="shared" ca="1" si="32"/>
        <v>-114.17719618465854</v>
      </c>
      <c r="AA41" s="4">
        <f t="shared" ca="1" si="32"/>
        <v>-116.42019152085801</v>
      </c>
      <c r="AB41" s="4">
        <f t="shared" ca="1" si="32"/>
        <v>-119.03446604315674</v>
      </c>
      <c r="AC41" s="4">
        <f t="shared" ca="1" si="32"/>
        <v>-146.20382365564899</v>
      </c>
      <c r="AD41" s="4">
        <f t="shared" ca="1" si="32"/>
        <v>-148.69399971071945</v>
      </c>
      <c r="AE41" s="4">
        <f t="shared" ca="1" si="32"/>
        <v>-151.17380003222704</v>
      </c>
      <c r="AF41" s="4">
        <f t="shared" ca="1" si="32"/>
        <v>-153.64326785239501</v>
      </c>
      <c r="AG41" s="4">
        <f t="shared" ca="1" si="32"/>
        <v>-182.52368900341742</v>
      </c>
      <c r="AH41" s="4">
        <f t="shared" ca="1" si="32"/>
        <v>-184.86253228620544</v>
      </c>
      <c r="AI41" s="4">
        <f t="shared" ca="1" si="32"/>
        <v>-187.19163038864852</v>
      </c>
      <c r="AJ41" s="4">
        <f t="shared" ca="1" si="32"/>
        <v>-189.51102391566482</v>
      </c>
      <c r="AK41" s="4">
        <f t="shared" ca="1" si="32"/>
        <v>-191.82075330298517</v>
      </c>
      <c r="AL41" s="4">
        <f t="shared" ca="1" si="32"/>
        <v>-205.34269982556279</v>
      </c>
      <c r="AM41" s="4">
        <f t="shared" ca="1" si="32"/>
        <v>-207.58646389659191</v>
      </c>
    </row>
    <row r="42" spans="2:39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4" spans="2:39" x14ac:dyDescent="0.25">
      <c r="D44" s="2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M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 x14ac:dyDescent="0.25"/>
  <cols>
    <col min="2" max="2" width="63" customWidth="1"/>
    <col min="3" max="3" width="14.7109375" customWidth="1"/>
    <col min="4" max="6" width="13.42578125" bestFit="1" customWidth="1"/>
    <col min="7" max="7" width="12.5703125" bestFit="1" customWidth="1"/>
    <col min="8" max="8" width="12.28515625" customWidth="1"/>
    <col min="9" max="39" width="12.5703125" bestFit="1" customWidth="1"/>
  </cols>
  <sheetData>
    <row r="2" spans="2:39" s="2" customFormat="1" x14ac:dyDescent="0.25">
      <c r="B2" s="2" t="s">
        <v>54</v>
      </c>
      <c r="C2" s="3">
        <f>EOMONTH(D2,-1)</f>
        <v>43100</v>
      </c>
      <c r="D2" s="3">
        <v>43131</v>
      </c>
      <c r="E2" s="3">
        <f>EOMONTH(D2,1)</f>
        <v>43159</v>
      </c>
      <c r="F2" s="3">
        <f t="shared" ref="F2:O2" si="0">EOMONTH(E2,1)</f>
        <v>43190</v>
      </c>
      <c r="G2" s="3">
        <f t="shared" si="0"/>
        <v>43220</v>
      </c>
      <c r="H2" s="3">
        <f t="shared" si="0"/>
        <v>43251</v>
      </c>
      <c r="I2" s="3">
        <f t="shared" si="0"/>
        <v>43281</v>
      </c>
      <c r="J2" s="3">
        <f t="shared" si="0"/>
        <v>43312</v>
      </c>
      <c r="K2" s="3">
        <f t="shared" si="0"/>
        <v>43343</v>
      </c>
      <c r="L2" s="3">
        <f t="shared" si="0"/>
        <v>43373</v>
      </c>
      <c r="M2" s="3">
        <f t="shared" si="0"/>
        <v>43404</v>
      </c>
      <c r="N2" s="3">
        <f t="shared" si="0"/>
        <v>43434</v>
      </c>
      <c r="O2" s="3">
        <f t="shared" si="0"/>
        <v>43465</v>
      </c>
      <c r="P2" s="3">
        <f t="shared" ref="P2" si="1">EOMONTH(O2,1)</f>
        <v>43496</v>
      </c>
      <c r="Q2" s="3">
        <f t="shared" ref="Q2" si="2">EOMONTH(P2,1)</f>
        <v>43524</v>
      </c>
      <c r="R2" s="3">
        <f t="shared" ref="R2" si="3">EOMONTH(Q2,1)</f>
        <v>43555</v>
      </c>
      <c r="S2" s="3">
        <f t="shared" ref="S2" si="4">EOMONTH(R2,1)</f>
        <v>43585</v>
      </c>
      <c r="T2" s="3">
        <f t="shared" ref="T2" si="5">EOMONTH(S2,1)</f>
        <v>43616</v>
      </c>
      <c r="U2" s="3">
        <f t="shared" ref="U2" si="6">EOMONTH(T2,1)</f>
        <v>43646</v>
      </c>
      <c r="V2" s="3">
        <f t="shared" ref="V2" si="7">EOMONTH(U2,1)</f>
        <v>43677</v>
      </c>
      <c r="W2" s="3">
        <f t="shared" ref="W2" si="8">EOMONTH(V2,1)</f>
        <v>43708</v>
      </c>
      <c r="X2" s="3">
        <f t="shared" ref="X2" si="9">EOMONTH(W2,1)</f>
        <v>43738</v>
      </c>
      <c r="Y2" s="3">
        <f t="shared" ref="Y2" si="10">EOMONTH(X2,1)</f>
        <v>43769</v>
      </c>
      <c r="Z2" s="3">
        <f t="shared" ref="Z2" si="11">EOMONTH(Y2,1)</f>
        <v>43799</v>
      </c>
      <c r="AA2" s="3">
        <f t="shared" ref="AA2" si="12">EOMONTH(Z2,1)</f>
        <v>43830</v>
      </c>
      <c r="AB2" s="3">
        <f t="shared" ref="AB2" si="13">EOMONTH(AA2,1)</f>
        <v>43861</v>
      </c>
      <c r="AC2" s="3">
        <f t="shared" ref="AC2" si="14">EOMONTH(AB2,1)</f>
        <v>43890</v>
      </c>
      <c r="AD2" s="3">
        <f t="shared" ref="AD2" si="15">EOMONTH(AC2,1)</f>
        <v>43921</v>
      </c>
      <c r="AE2" s="3">
        <f t="shared" ref="AE2" si="16">EOMONTH(AD2,1)</f>
        <v>43951</v>
      </c>
      <c r="AF2" s="3">
        <f t="shared" ref="AF2" si="17">EOMONTH(AE2,1)</f>
        <v>43982</v>
      </c>
      <c r="AG2" s="3">
        <f t="shared" ref="AG2" si="18">EOMONTH(AF2,1)</f>
        <v>44012</v>
      </c>
      <c r="AH2" s="3">
        <f t="shared" ref="AH2" si="19">EOMONTH(AG2,1)</f>
        <v>44043</v>
      </c>
      <c r="AI2" s="3">
        <f t="shared" ref="AI2" si="20">EOMONTH(AH2,1)</f>
        <v>44074</v>
      </c>
      <c r="AJ2" s="3">
        <f t="shared" ref="AJ2" si="21">EOMONTH(AI2,1)</f>
        <v>44104</v>
      </c>
      <c r="AK2" s="3">
        <f t="shared" ref="AK2" si="22">EOMONTH(AJ2,1)</f>
        <v>44135</v>
      </c>
      <c r="AL2" s="3">
        <f t="shared" ref="AL2" si="23">EOMONTH(AK2,1)</f>
        <v>44165</v>
      </c>
      <c r="AM2" s="3">
        <f t="shared" ref="AM2" si="24">EOMONTH(AL2,1)</f>
        <v>44196</v>
      </c>
    </row>
    <row r="3" spans="2:39" x14ac:dyDescent="0.25">
      <c r="B3" t="s">
        <v>286</v>
      </c>
      <c r="C3" s="4"/>
      <c r="D3" s="4">
        <f>'Modulo vendite'!C19</f>
        <v>31900</v>
      </c>
      <c r="E3" s="4">
        <f>'Modulo vendite'!D19</f>
        <v>31900</v>
      </c>
      <c r="F3" s="4">
        <f>'Modulo vendite'!E19</f>
        <v>31900</v>
      </c>
      <c r="G3" s="4">
        <f>'Modulo vendite'!F19</f>
        <v>31900</v>
      </c>
      <c r="H3" s="4">
        <f>'Modulo vendite'!G19</f>
        <v>31900</v>
      </c>
      <c r="I3" s="4">
        <f>'Modulo vendite'!H19</f>
        <v>31900</v>
      </c>
      <c r="J3" s="4">
        <f>'Modulo vendite'!I19</f>
        <v>31900</v>
      </c>
      <c r="K3" s="4">
        <f>'Modulo vendite'!J19</f>
        <v>31900</v>
      </c>
      <c r="L3" s="4">
        <f>'Modulo vendite'!K19</f>
        <v>31900</v>
      </c>
      <c r="M3" s="4">
        <f>'Modulo vendite'!L19</f>
        <v>31900</v>
      </c>
      <c r="N3" s="4">
        <f>'Modulo vendite'!M19</f>
        <v>31900</v>
      </c>
      <c r="O3" s="4">
        <f>'Modulo vendite'!N19</f>
        <v>31900</v>
      </c>
      <c r="P3" s="4">
        <f>'Modulo vendite'!O19</f>
        <v>31900</v>
      </c>
      <c r="Q3" s="4">
        <f>'Modulo vendite'!P19</f>
        <v>31900</v>
      </c>
      <c r="R3" s="4">
        <f>'Modulo vendite'!Q19</f>
        <v>31900</v>
      </c>
      <c r="S3" s="4">
        <f>'Modulo vendite'!R19</f>
        <v>31900</v>
      </c>
      <c r="T3" s="4">
        <f>'Modulo vendite'!S19</f>
        <v>31900</v>
      </c>
      <c r="U3" s="4">
        <f>'Modulo vendite'!T19</f>
        <v>31900</v>
      </c>
      <c r="V3" s="4">
        <f>'Modulo vendite'!U19</f>
        <v>31900</v>
      </c>
      <c r="W3" s="4">
        <f>'Modulo vendite'!V19</f>
        <v>31900</v>
      </c>
      <c r="X3" s="4">
        <f>'Modulo vendite'!W19</f>
        <v>31900</v>
      </c>
      <c r="Y3" s="4">
        <f>'Modulo vendite'!X19</f>
        <v>31900</v>
      </c>
      <c r="Z3" s="4">
        <f>'Modulo vendite'!Y19</f>
        <v>31900</v>
      </c>
      <c r="AA3" s="4">
        <f>'Modulo vendite'!Z19</f>
        <v>31900</v>
      </c>
      <c r="AB3" s="4">
        <f>'Modulo vendite'!AA19</f>
        <v>31900</v>
      </c>
      <c r="AC3" s="4">
        <f>'Modulo vendite'!AB19</f>
        <v>31900</v>
      </c>
      <c r="AD3" s="4">
        <f>'Modulo vendite'!AC19</f>
        <v>31900</v>
      </c>
      <c r="AE3" s="4">
        <f>'Modulo vendite'!AD19</f>
        <v>31900</v>
      </c>
      <c r="AF3" s="4">
        <f>'Modulo vendite'!AE19</f>
        <v>31900</v>
      </c>
      <c r="AG3" s="4">
        <f>'Modulo vendite'!AF19</f>
        <v>31900</v>
      </c>
      <c r="AH3" s="4">
        <f>'Modulo vendite'!AG19</f>
        <v>31900</v>
      </c>
      <c r="AI3" s="4">
        <f>'Modulo vendite'!AH19</f>
        <v>31900</v>
      </c>
      <c r="AJ3" s="4">
        <f>'Modulo vendite'!AI19</f>
        <v>31900</v>
      </c>
      <c r="AK3" s="4">
        <f>'Modulo vendite'!AJ19</f>
        <v>31900</v>
      </c>
      <c r="AL3" s="4">
        <f>'Modulo vendite'!AK19</f>
        <v>31900</v>
      </c>
      <c r="AM3" s="4">
        <f>'Modulo vendite'!AL19</f>
        <v>31900</v>
      </c>
    </row>
    <row r="4" spans="2:39" x14ac:dyDescent="0.25">
      <c r="B4" t="s">
        <v>71</v>
      </c>
      <c r="C4" s="4"/>
      <c r="D4" s="4">
        <f>'Modulo vendite'!C38-'SP Iniziale'!D6</f>
        <v>176900</v>
      </c>
      <c r="E4" s="4">
        <f>'Modulo vendite'!D38-'SP Iniziale'!E6</f>
        <v>-120100</v>
      </c>
      <c r="F4" s="4">
        <f>'Modulo vendite'!E38-'SP Iniziale'!F6</f>
        <v>-175000</v>
      </c>
      <c r="G4" s="4">
        <f>'Modulo vendite'!F38-'SP Iniziale'!G6</f>
        <v>0</v>
      </c>
      <c r="H4" s="4">
        <f>'Modulo vendite'!G38-'SP Iniziale'!H6</f>
        <v>0</v>
      </c>
      <c r="I4" s="4">
        <f>'Modulo vendite'!H38-'SP Iniziale'!I6</f>
        <v>0</v>
      </c>
      <c r="J4" s="4">
        <f>'Modulo vendite'!I38-'SP Iniziale'!J6</f>
        <v>0</v>
      </c>
      <c r="K4" s="4">
        <f>'Modulo vendite'!J38-'SP Iniziale'!K6</f>
        <v>0</v>
      </c>
      <c r="L4" s="4">
        <f>'Modulo vendite'!K38-'SP Iniziale'!L6</f>
        <v>0</v>
      </c>
      <c r="M4" s="4">
        <f>'Modulo vendite'!L38-'SP Iniziale'!M6</f>
        <v>0</v>
      </c>
      <c r="N4" s="4">
        <f>'Modulo vendite'!M38-'SP Iniziale'!N6</f>
        <v>0</v>
      </c>
      <c r="O4" s="4">
        <f>'Modulo vendite'!N38-'SP Iniziale'!O6</f>
        <v>0</v>
      </c>
      <c r="P4" s="4">
        <f>'Modulo vendite'!O38-'SP Iniziale'!P6</f>
        <v>0</v>
      </c>
      <c r="Q4" s="4">
        <f>'Modulo vendite'!P38-'SP Iniziale'!Q6</f>
        <v>0</v>
      </c>
      <c r="R4" s="4">
        <f>'Modulo vendite'!Q38-'SP Iniziale'!R6</f>
        <v>0</v>
      </c>
      <c r="S4" s="4">
        <f>'Modulo vendite'!R38-'SP Iniziale'!S6</f>
        <v>0</v>
      </c>
      <c r="T4" s="4">
        <f>'Modulo vendite'!S38-'SP Iniziale'!T6</f>
        <v>0</v>
      </c>
      <c r="U4" s="4">
        <f>'Modulo vendite'!T38-'SP Iniziale'!U6</f>
        <v>0</v>
      </c>
      <c r="V4" s="4">
        <f>'Modulo vendite'!U38-'SP Iniziale'!V6</f>
        <v>0</v>
      </c>
      <c r="W4" s="4">
        <f>'Modulo vendite'!V38-'SP Iniziale'!W6</f>
        <v>0</v>
      </c>
      <c r="X4" s="4">
        <f>'Modulo vendite'!W38-'SP Iniziale'!X6</f>
        <v>0</v>
      </c>
      <c r="Y4" s="4">
        <f>'Modulo vendite'!X38-'SP Iniziale'!Y6</f>
        <v>0</v>
      </c>
      <c r="Z4" s="4">
        <f>'Modulo vendite'!Y38-'SP Iniziale'!Z6</f>
        <v>0</v>
      </c>
      <c r="AA4" s="4">
        <f>'Modulo vendite'!Z38-'SP Iniziale'!AA6</f>
        <v>0</v>
      </c>
      <c r="AB4" s="4">
        <f>'Modulo vendite'!AA38-'SP Iniziale'!AB6</f>
        <v>0</v>
      </c>
      <c r="AC4" s="4">
        <f>'Modulo vendite'!AB38-'SP Iniziale'!AC6</f>
        <v>0</v>
      </c>
      <c r="AD4" s="4">
        <f>'Modulo vendite'!AC38-'SP Iniziale'!AD6</f>
        <v>0</v>
      </c>
      <c r="AE4" s="4">
        <f>'Modulo vendite'!AD38-'SP Iniziale'!AE6</f>
        <v>0</v>
      </c>
      <c r="AF4" s="4">
        <f>'Modulo vendite'!AE38-'SP Iniziale'!AF6</f>
        <v>0</v>
      </c>
      <c r="AG4" s="4">
        <f>'Modulo vendite'!AF38-'SP Iniziale'!AG6</f>
        <v>0</v>
      </c>
      <c r="AH4" s="4">
        <f>'Modulo vendite'!AG38-'SP Iniziale'!AH6</f>
        <v>0</v>
      </c>
      <c r="AI4" s="4">
        <f>'Modulo vendite'!AH38-'SP Iniziale'!AI6</f>
        <v>0</v>
      </c>
      <c r="AJ4" s="4">
        <f>'Modulo vendite'!AI38-'SP Iniziale'!AJ6</f>
        <v>0</v>
      </c>
      <c r="AK4" s="4">
        <f>'Modulo vendite'!AJ38-'SP Iniziale'!AK6</f>
        <v>0</v>
      </c>
      <c r="AL4" s="4">
        <f>'Modulo vendite'!AK38-'SP Iniziale'!AL6</f>
        <v>0</v>
      </c>
      <c r="AM4" s="4">
        <f>'Modulo vendite'!AL38-'SP Iniziale'!AM6</f>
        <v>0</v>
      </c>
    </row>
    <row r="5" spans="2:39" x14ac:dyDescent="0.25">
      <c r="B5" t="s">
        <v>287</v>
      </c>
      <c r="C5" s="4"/>
      <c r="D5" s="4">
        <f>'Modulo acquisti'!C19+'Modulo costi di gestione'!H55+'Modulo investimenti'!E38</f>
        <v>67443.199999999997</v>
      </c>
      <c r="E5" s="4">
        <f>'Modulo acquisti'!D19+'Modulo costi di gestione'!I55+'Modulo investimenti'!F38</f>
        <v>28943.200000000001</v>
      </c>
      <c r="F5" s="4">
        <f>'Modulo acquisti'!E19+'Modulo costi di gestione'!J55+'Modulo investimenti'!G38</f>
        <v>28943.200000000001</v>
      </c>
      <c r="G5" s="4">
        <f>'Modulo acquisti'!F19+'Modulo costi di gestione'!K55+'Modulo investimenti'!H38</f>
        <v>28943.200000000001</v>
      </c>
      <c r="H5" s="4">
        <f>'Modulo acquisti'!G19+'Modulo costi di gestione'!L55+'Modulo investimenti'!I38</f>
        <v>28943.200000000001</v>
      </c>
      <c r="I5" s="4">
        <f>'Modulo acquisti'!H19+'Modulo costi di gestione'!M55+'Modulo investimenti'!J38</f>
        <v>28943.200000000001</v>
      </c>
      <c r="J5" s="4">
        <f>'Modulo acquisti'!I19+'Modulo costi di gestione'!N55+'Modulo investimenti'!K38</f>
        <v>28943.200000000001</v>
      </c>
      <c r="K5" s="4">
        <f>'Modulo acquisti'!J19+'Modulo costi di gestione'!O55+'Modulo investimenti'!L38</f>
        <v>28943.200000000001</v>
      </c>
      <c r="L5" s="4">
        <f>'Modulo acquisti'!K19+'Modulo costi di gestione'!P55+'Modulo investimenti'!M38</f>
        <v>28943.200000000001</v>
      </c>
      <c r="M5" s="4">
        <f>'Modulo acquisti'!L19+'Modulo costi di gestione'!Q55+'Modulo investimenti'!N38</f>
        <v>28943.200000000001</v>
      </c>
      <c r="N5" s="4">
        <f>'Modulo acquisti'!M19+'Modulo costi di gestione'!R55+'Modulo investimenti'!O38</f>
        <v>28943.200000000001</v>
      </c>
      <c r="O5" s="4">
        <f>'Modulo acquisti'!N19+'Modulo costi di gestione'!S55+'Modulo investimenti'!P38</f>
        <v>28943.200000000001</v>
      </c>
      <c r="P5" s="4">
        <f>'Modulo acquisti'!O19+'Modulo costi di gestione'!T55+'Modulo investimenti'!Q38</f>
        <v>28943.200000000001</v>
      </c>
      <c r="Q5" s="4">
        <f>'Modulo acquisti'!P19+'Modulo costi di gestione'!U55+'Modulo investimenti'!R38</f>
        <v>28943.200000000001</v>
      </c>
      <c r="R5" s="4">
        <f>'Modulo acquisti'!Q19+'Modulo costi di gestione'!V55+'Modulo investimenti'!S38</f>
        <v>28943.200000000001</v>
      </c>
      <c r="S5" s="4">
        <f>'Modulo acquisti'!R19+'Modulo costi di gestione'!W55+'Modulo investimenti'!T38</f>
        <v>28943.200000000001</v>
      </c>
      <c r="T5" s="4">
        <f>'Modulo acquisti'!S19+'Modulo costi di gestione'!X55+'Modulo investimenti'!U38</f>
        <v>28943.200000000001</v>
      </c>
      <c r="U5" s="4">
        <f>'Modulo acquisti'!T19+'Modulo costi di gestione'!Y55+'Modulo investimenti'!V38</f>
        <v>28943.200000000001</v>
      </c>
      <c r="V5" s="4">
        <f>'Modulo acquisti'!U19+'Modulo costi di gestione'!Z55+'Modulo investimenti'!W38</f>
        <v>28943.200000000001</v>
      </c>
      <c r="W5" s="4">
        <f>'Modulo acquisti'!V19+'Modulo costi di gestione'!AA55+'Modulo investimenti'!X38</f>
        <v>28943.200000000001</v>
      </c>
      <c r="X5" s="4">
        <f>'Modulo acquisti'!W19+'Modulo costi di gestione'!AB55+'Modulo investimenti'!Y38</f>
        <v>28943.200000000001</v>
      </c>
      <c r="Y5" s="4">
        <f>'Modulo acquisti'!X19+'Modulo costi di gestione'!AC55+'Modulo investimenti'!Z38</f>
        <v>28943.200000000001</v>
      </c>
      <c r="Z5" s="4">
        <f>'Modulo acquisti'!Y19+'Modulo costi di gestione'!AD55+'Modulo investimenti'!AA38</f>
        <v>28943.200000000001</v>
      </c>
      <c r="AA5" s="4">
        <f>'Modulo acquisti'!Z19+'Modulo costi di gestione'!AE55+'Modulo investimenti'!AB38</f>
        <v>28943.200000000001</v>
      </c>
      <c r="AB5" s="4">
        <f>'Modulo acquisti'!AA19+'Modulo costi di gestione'!AF55+'Modulo investimenti'!AC38</f>
        <v>28943.200000000001</v>
      </c>
      <c r="AC5" s="4">
        <f>'Modulo acquisti'!AB19+'Modulo costi di gestione'!AG55+'Modulo investimenti'!AD38</f>
        <v>28943.200000000001</v>
      </c>
      <c r="AD5" s="4">
        <f>'Modulo acquisti'!AC19+'Modulo costi di gestione'!AH55+'Modulo investimenti'!AE38</f>
        <v>28943.200000000001</v>
      </c>
      <c r="AE5" s="4">
        <f>'Modulo acquisti'!AD19+'Modulo costi di gestione'!AI55+'Modulo investimenti'!AF38</f>
        <v>28943.200000000001</v>
      </c>
      <c r="AF5" s="4">
        <f>'Modulo acquisti'!AE19+'Modulo costi di gestione'!AJ55+'Modulo investimenti'!AG38</f>
        <v>28943.200000000001</v>
      </c>
      <c r="AG5" s="4">
        <f>'Modulo acquisti'!AF19+'Modulo costi di gestione'!AK55+'Modulo investimenti'!AH38</f>
        <v>28943.200000000001</v>
      </c>
      <c r="AH5" s="4">
        <f>'Modulo acquisti'!AG19+'Modulo costi di gestione'!AL55+'Modulo investimenti'!AI38</f>
        <v>28943.200000000001</v>
      </c>
      <c r="AI5" s="4">
        <f>'Modulo acquisti'!AH19+'Modulo costi di gestione'!AM55+'Modulo investimenti'!AJ38</f>
        <v>28943.200000000001</v>
      </c>
      <c r="AJ5" s="4">
        <f>'Modulo acquisti'!AI19+'Modulo costi di gestione'!AN55+'Modulo investimenti'!AK38</f>
        <v>28943.200000000001</v>
      </c>
      <c r="AK5" s="4">
        <f>'Modulo acquisti'!AJ19+'Modulo costi di gestione'!AO55+'Modulo investimenti'!AL38</f>
        <v>28943.200000000001</v>
      </c>
      <c r="AL5" s="4">
        <f>'Modulo acquisti'!AK19+'Modulo costi di gestione'!AP55+'Modulo investimenti'!AM38</f>
        <v>28943.200000000001</v>
      </c>
      <c r="AM5" s="4">
        <f>'Modulo acquisti'!AL19+'Modulo costi di gestione'!AQ55+'Modulo investimenti'!AN38</f>
        <v>28943.200000000001</v>
      </c>
    </row>
    <row r="6" spans="2:39" x14ac:dyDescent="0.25">
      <c r="B6" t="s">
        <v>73</v>
      </c>
      <c r="C6" s="4"/>
      <c r="D6" s="4">
        <f>'Modulo acquisti'!C38+'Modulo costi di gestione'!H109-'SP Iniziale'!D39</f>
        <v>161503.20000000001</v>
      </c>
      <c r="E6" s="4">
        <f>'Modulo acquisti'!D38+'Modulo costi di gestione'!I109-'SP Iniziale'!E39</f>
        <v>-15436.666666666664</v>
      </c>
      <c r="F6" s="4">
        <f>'Modulo acquisti'!E38+'Modulo costi di gestione'!J109-'SP Iniziale'!F39</f>
        <v>-15436.666666666664</v>
      </c>
      <c r="G6" s="4">
        <f>'Modulo acquisti'!F38+'Modulo costi di gestione'!K109-'SP Iniziale'!G39</f>
        <v>-17876.666666666664</v>
      </c>
      <c r="H6" s="4">
        <f>'Modulo acquisti'!G38+'Modulo costi di gestione'!L109-'SP Iniziale'!H39</f>
        <v>-41666.666666666664</v>
      </c>
      <c r="I6" s="4">
        <f>'Modulo acquisti'!H38+'Modulo costi di gestione'!M109-'SP Iniziale'!I39</f>
        <v>-41666.666666666664</v>
      </c>
      <c r="J6" s="4">
        <f>'Modulo acquisti'!I38+'Modulo costi di gestione'!N109-'SP Iniziale'!J39</f>
        <v>-41666.666666666664</v>
      </c>
      <c r="K6" s="4">
        <f>'Modulo acquisti'!J38+'Modulo costi di gestione'!O109-'SP Iniziale'!K39</f>
        <v>0</v>
      </c>
      <c r="L6" s="4">
        <f>'Modulo acquisti'!K38+'Modulo costi di gestione'!P109-'SP Iniziale'!L39</f>
        <v>0</v>
      </c>
      <c r="M6" s="4">
        <f>'Modulo acquisti'!L38+'Modulo costi di gestione'!Q109-'SP Iniziale'!M39</f>
        <v>0</v>
      </c>
      <c r="N6" s="4">
        <f>'Modulo acquisti'!M38+'Modulo costi di gestione'!R109-'SP Iniziale'!N39</f>
        <v>0</v>
      </c>
      <c r="O6" s="4">
        <f>'Modulo acquisti'!N38+'Modulo costi di gestione'!S109-'SP Iniziale'!O39</f>
        <v>0</v>
      </c>
      <c r="P6" s="4">
        <f>'Modulo acquisti'!O38+'Modulo costi di gestione'!T109-'SP Iniziale'!P39</f>
        <v>0</v>
      </c>
      <c r="Q6" s="4">
        <f>'Modulo acquisti'!P38+'Modulo costi di gestione'!U109-'SP Iniziale'!Q39</f>
        <v>0</v>
      </c>
      <c r="R6" s="4">
        <f>'Modulo acquisti'!Q38+'Modulo costi di gestione'!V109-'SP Iniziale'!R39</f>
        <v>0</v>
      </c>
      <c r="S6" s="4">
        <f>'Modulo acquisti'!R38+'Modulo costi di gestione'!W109-'SP Iniziale'!S39</f>
        <v>0</v>
      </c>
      <c r="T6" s="4">
        <f>'Modulo acquisti'!S38+'Modulo costi di gestione'!X109-'SP Iniziale'!T39</f>
        <v>0</v>
      </c>
      <c r="U6" s="4">
        <f>'Modulo acquisti'!T38+'Modulo costi di gestione'!Y109-'SP Iniziale'!U39</f>
        <v>0</v>
      </c>
      <c r="V6" s="4">
        <f>'Modulo acquisti'!U38+'Modulo costi di gestione'!Z109-'SP Iniziale'!V39</f>
        <v>0</v>
      </c>
      <c r="W6" s="4">
        <f>'Modulo acquisti'!V38+'Modulo costi di gestione'!AA109-'SP Iniziale'!W39</f>
        <v>0</v>
      </c>
      <c r="X6" s="4">
        <f>'Modulo acquisti'!W38+'Modulo costi di gestione'!AB109-'SP Iniziale'!X39</f>
        <v>0</v>
      </c>
      <c r="Y6" s="4">
        <f>'Modulo acquisti'!X38+'Modulo costi di gestione'!AC109-'SP Iniziale'!Y39</f>
        <v>0</v>
      </c>
      <c r="Z6" s="4">
        <f>'Modulo acquisti'!Y38+'Modulo costi di gestione'!AD109-'SP Iniziale'!Z39</f>
        <v>0</v>
      </c>
      <c r="AA6" s="4">
        <f>'Modulo acquisti'!Z38+'Modulo costi di gestione'!AE109-'SP Iniziale'!AA39</f>
        <v>0</v>
      </c>
      <c r="AB6" s="4">
        <f>'Modulo acquisti'!AA38+'Modulo costi di gestione'!AF109-'SP Iniziale'!AB39</f>
        <v>0</v>
      </c>
      <c r="AC6" s="4">
        <f>'Modulo acquisti'!AB38+'Modulo costi di gestione'!AG109-'SP Iniziale'!AC39</f>
        <v>0</v>
      </c>
      <c r="AD6" s="4">
        <f>'Modulo acquisti'!AC38+'Modulo costi di gestione'!AH109-'SP Iniziale'!AD39</f>
        <v>0</v>
      </c>
      <c r="AE6" s="4">
        <f>'Modulo acquisti'!AD38+'Modulo costi di gestione'!AI109-'SP Iniziale'!AE39</f>
        <v>0</v>
      </c>
      <c r="AF6" s="4">
        <f>'Modulo acquisti'!AE38+'Modulo costi di gestione'!AJ109-'SP Iniziale'!AF39</f>
        <v>0</v>
      </c>
      <c r="AG6" s="4">
        <f>'Modulo acquisti'!AF38+'Modulo costi di gestione'!AK109-'SP Iniziale'!AG39</f>
        <v>0</v>
      </c>
      <c r="AH6" s="4">
        <f>'Modulo acquisti'!AG38+'Modulo costi di gestione'!AL109-'SP Iniziale'!AH39</f>
        <v>0</v>
      </c>
      <c r="AI6" s="4">
        <f>'Modulo acquisti'!AH38+'Modulo costi di gestione'!AM109-'SP Iniziale'!AI39</f>
        <v>0</v>
      </c>
      <c r="AJ6" s="4">
        <f>'Modulo acquisti'!AI38+'Modulo costi di gestione'!AN109-'SP Iniziale'!AJ39</f>
        <v>0</v>
      </c>
      <c r="AK6" s="4">
        <f>'Modulo acquisti'!AJ38+'Modulo costi di gestione'!AO109-'SP Iniziale'!AK39</f>
        <v>0</v>
      </c>
      <c r="AL6" s="4">
        <f>'Modulo acquisti'!AK38+'Modulo costi di gestione'!AP109-'SP Iniziale'!AL39</f>
        <v>0</v>
      </c>
      <c r="AM6" s="4">
        <f>'Modulo acquisti'!AL38+'Modulo costi di gestione'!AQ109-'SP Iniziale'!AM39</f>
        <v>0</v>
      </c>
    </row>
    <row r="7" spans="2:39" x14ac:dyDescent="0.25">
      <c r="B7" t="s">
        <v>288</v>
      </c>
      <c r="C7" s="4"/>
      <c r="D7" s="4">
        <f ca="1">SUMIF('Modulo investimenti'!$C$4:$AN$19,"Fabbricati",'Modulo investimenti'!E$4:AN$19)</f>
        <v>100000</v>
      </c>
      <c r="E7" s="4">
        <f ca="1">SUMIF('Modulo investimenti'!$C$4:$AN$19,"Fabbricati",'Modulo investimenti'!F$4:AO$19)</f>
        <v>0</v>
      </c>
      <c r="F7" s="4">
        <f ca="1">SUMIF('Modulo investimenti'!$C$4:$AN$19,"Fabbricati",'Modulo investimenti'!G$4:AP$19)</f>
        <v>0</v>
      </c>
      <c r="G7" s="4">
        <f ca="1">SUMIF('Modulo investimenti'!$C$4:$AN$19,"Fabbricati",'Modulo investimenti'!H$4:AQ$19)</f>
        <v>0</v>
      </c>
      <c r="H7" s="4">
        <f ca="1">SUMIF('Modulo investimenti'!$C$4:$AN$19,"Fabbricati",'Modulo investimenti'!I$4:AR$19)</f>
        <v>0</v>
      </c>
      <c r="I7" s="4">
        <f ca="1">SUMIF('Modulo investimenti'!$C$4:$AN$19,"Fabbricati",'Modulo investimenti'!J$4:AS$19)</f>
        <v>0</v>
      </c>
      <c r="J7" s="4">
        <f ca="1">SUMIF('Modulo investimenti'!$C$4:$AN$19,"Fabbricati",'Modulo investimenti'!K$4:AT$19)</f>
        <v>0</v>
      </c>
      <c r="K7" s="4">
        <f ca="1">SUMIF('Modulo investimenti'!$C$4:$AN$19,"Fabbricati",'Modulo investimenti'!L$4:AU$19)</f>
        <v>0</v>
      </c>
      <c r="L7" s="4">
        <f ca="1">SUMIF('Modulo investimenti'!$C$4:$AN$19,"Fabbricati",'Modulo investimenti'!M$4:AV$19)</f>
        <v>0</v>
      </c>
      <c r="M7" s="4">
        <f ca="1">SUMIF('Modulo investimenti'!$C$4:$AN$19,"Fabbricati",'Modulo investimenti'!N$4:AW$19)</f>
        <v>0</v>
      </c>
      <c r="N7" s="4">
        <f ca="1">SUMIF('Modulo investimenti'!$C$4:$AN$19,"Fabbricati",'Modulo investimenti'!O$4:AX$19)</f>
        <v>0</v>
      </c>
      <c r="O7" s="4">
        <f ca="1">SUMIF('Modulo investimenti'!$C$4:$AN$19,"Fabbricati",'Modulo investimenti'!P$4:AY$19)</f>
        <v>0</v>
      </c>
      <c r="P7" s="4">
        <f ca="1">SUMIF('Modulo investimenti'!$C$4:$AN$19,"Fabbricati",'Modulo investimenti'!Q$4:AZ$19)</f>
        <v>0</v>
      </c>
      <c r="Q7" s="4">
        <f ca="1">SUMIF('Modulo investimenti'!$C$4:$AN$19,"Fabbricati",'Modulo investimenti'!R$4:BA$19)</f>
        <v>0</v>
      </c>
      <c r="R7" s="4">
        <f ca="1">SUMIF('Modulo investimenti'!$C$4:$AN$19,"Fabbricati",'Modulo investimenti'!S$4:BB$19)</f>
        <v>0</v>
      </c>
      <c r="S7" s="4">
        <f ca="1">SUMIF('Modulo investimenti'!$C$4:$AN$19,"Fabbricati",'Modulo investimenti'!T$4:BC$19)</f>
        <v>0</v>
      </c>
      <c r="T7" s="4">
        <f ca="1">SUMIF('Modulo investimenti'!$C$4:$AN$19,"Fabbricati",'Modulo investimenti'!U$4:BD$19)</f>
        <v>0</v>
      </c>
      <c r="U7" s="4">
        <f ca="1">SUMIF('Modulo investimenti'!$C$4:$AN$19,"Fabbricati",'Modulo investimenti'!V$4:BE$19)</f>
        <v>0</v>
      </c>
      <c r="V7" s="4">
        <f ca="1">SUMIF('Modulo investimenti'!$C$4:$AN$19,"Fabbricati",'Modulo investimenti'!W$4:BF$19)</f>
        <v>0</v>
      </c>
      <c r="W7" s="4">
        <f ca="1">SUMIF('Modulo investimenti'!$C$4:$AN$19,"Fabbricati",'Modulo investimenti'!X$4:BG$19)</f>
        <v>0</v>
      </c>
      <c r="X7" s="4">
        <f ca="1">SUMIF('Modulo investimenti'!$C$4:$AN$19,"Fabbricati",'Modulo investimenti'!Y$4:BH$19)</f>
        <v>0</v>
      </c>
      <c r="Y7" s="4">
        <f ca="1">SUMIF('Modulo investimenti'!$C$4:$AN$19,"Fabbricati",'Modulo investimenti'!Z$4:BI$19)</f>
        <v>0</v>
      </c>
      <c r="Z7" s="4">
        <f ca="1">SUMIF('Modulo investimenti'!$C$4:$AN$19,"Fabbricati",'Modulo investimenti'!AA$4:BJ$19)</f>
        <v>0</v>
      </c>
      <c r="AA7" s="4">
        <f ca="1">SUMIF('Modulo investimenti'!$C$4:$AN$19,"Fabbricati",'Modulo investimenti'!AB$4:BK$19)</f>
        <v>0</v>
      </c>
      <c r="AB7" s="4">
        <f ca="1">SUMIF('Modulo investimenti'!$C$4:$AN$19,"Fabbricati",'Modulo investimenti'!AC$4:BL$19)</f>
        <v>0</v>
      </c>
      <c r="AC7" s="4">
        <f ca="1">SUMIF('Modulo investimenti'!$C$4:$AN$19,"Fabbricati",'Modulo investimenti'!AD$4:BM$19)</f>
        <v>0</v>
      </c>
      <c r="AD7" s="4">
        <f ca="1">SUMIF('Modulo investimenti'!$C$4:$AN$19,"Fabbricati",'Modulo investimenti'!AE$4:BN$19)</f>
        <v>0</v>
      </c>
      <c r="AE7" s="4">
        <f ca="1">SUMIF('Modulo investimenti'!$C$4:$AN$19,"Fabbricati",'Modulo investimenti'!AF$4:BO$19)</f>
        <v>0</v>
      </c>
      <c r="AF7" s="4">
        <f ca="1">SUMIF('Modulo investimenti'!$C$4:$AN$19,"Fabbricati",'Modulo investimenti'!AG$4:BP$19)</f>
        <v>0</v>
      </c>
      <c r="AG7" s="4">
        <f ca="1">SUMIF('Modulo investimenti'!$C$4:$AN$19,"Fabbricati",'Modulo investimenti'!AH$4:BQ$19)</f>
        <v>0</v>
      </c>
      <c r="AH7" s="4">
        <f ca="1">SUMIF('Modulo investimenti'!$C$4:$AN$19,"Fabbricati",'Modulo investimenti'!AI$4:BR$19)</f>
        <v>0</v>
      </c>
      <c r="AI7" s="4">
        <f ca="1">SUMIF('Modulo investimenti'!$C$4:$AN$19,"Fabbricati",'Modulo investimenti'!AJ$4:BS$19)</f>
        <v>0</v>
      </c>
      <c r="AJ7" s="4">
        <f ca="1">SUMIF('Modulo investimenti'!$C$4:$AN$19,"Fabbricati",'Modulo investimenti'!AK$4:BT$19)</f>
        <v>0</v>
      </c>
      <c r="AK7" s="4">
        <f ca="1">SUMIF('Modulo investimenti'!$C$4:$AN$19,"Fabbricati",'Modulo investimenti'!AL$4:BU$19)</f>
        <v>0</v>
      </c>
      <c r="AL7" s="4">
        <f ca="1">SUMIF('Modulo investimenti'!$C$4:$AN$19,"Fabbricati",'Modulo investimenti'!AM$4:BV$19)</f>
        <v>0</v>
      </c>
      <c r="AM7" s="4">
        <f ca="1">SUMIF('Modulo investimenti'!$C$4:$AN$19,"Fabbricati",'Modulo investimenti'!AN$4:BW$19)</f>
        <v>0</v>
      </c>
    </row>
    <row r="8" spans="2:39" x14ac:dyDescent="0.25">
      <c r="B8" t="s">
        <v>289</v>
      </c>
      <c r="C8" s="4"/>
      <c r="D8" s="4">
        <f ca="1">SUMIF('Modulo investimenti'!$C$4:$AN$19,"Impianti e Macchinari",'Modulo investimenti'!E$4:AN$19)</f>
        <v>60000</v>
      </c>
      <c r="E8" s="4">
        <f ca="1">SUMIF('Modulo investimenti'!$C$4:$AN$19,"Impianti e Macchinari",'Modulo investimenti'!F$4:AO$19)</f>
        <v>0</v>
      </c>
      <c r="F8" s="4">
        <f ca="1">SUMIF('Modulo investimenti'!$C$4:$AN$19,"Impianti e Macchinari",'Modulo investimenti'!G$4:AP$19)</f>
        <v>0</v>
      </c>
      <c r="G8" s="4">
        <f ca="1">SUMIF('Modulo investimenti'!$C$4:$AN$19,"Impianti e Macchinari",'Modulo investimenti'!H$4:AQ$19)</f>
        <v>0</v>
      </c>
      <c r="H8" s="4">
        <f ca="1">SUMIF('Modulo investimenti'!$C$4:$AN$19,"Impianti e Macchinari",'Modulo investimenti'!I$4:AR$19)</f>
        <v>0</v>
      </c>
      <c r="I8" s="4">
        <f ca="1">SUMIF('Modulo investimenti'!$C$4:$AN$19,"Impianti e Macchinari",'Modulo investimenti'!J$4:AS$19)</f>
        <v>0</v>
      </c>
      <c r="J8" s="4">
        <f ca="1">SUMIF('Modulo investimenti'!$C$4:$AN$19,"Impianti e Macchinari",'Modulo investimenti'!K$4:AT$19)</f>
        <v>0</v>
      </c>
      <c r="K8" s="4">
        <f ca="1">SUMIF('Modulo investimenti'!$C$4:$AN$19,"Impianti e Macchinari",'Modulo investimenti'!L$4:AU$19)</f>
        <v>0</v>
      </c>
      <c r="L8" s="4">
        <f ca="1">SUMIF('Modulo investimenti'!$C$4:$AN$19,"Impianti e Macchinari",'Modulo investimenti'!M$4:AV$19)</f>
        <v>0</v>
      </c>
      <c r="M8" s="4">
        <f ca="1">SUMIF('Modulo investimenti'!$C$4:$AN$19,"Impianti e Macchinari",'Modulo investimenti'!N$4:AW$19)</f>
        <v>0</v>
      </c>
      <c r="N8" s="4">
        <f ca="1">SUMIF('Modulo investimenti'!$C$4:$AN$19,"Impianti e Macchinari",'Modulo investimenti'!O$4:AX$19)</f>
        <v>0</v>
      </c>
      <c r="O8" s="4">
        <f ca="1">SUMIF('Modulo investimenti'!$C$4:$AN$19,"Impianti e Macchinari",'Modulo investimenti'!P$4:AY$19)</f>
        <v>0</v>
      </c>
      <c r="P8" s="4">
        <f ca="1">SUMIF('Modulo investimenti'!$C$4:$AN$19,"Impianti e Macchinari",'Modulo investimenti'!Q$4:AZ$19)</f>
        <v>0</v>
      </c>
      <c r="Q8" s="4">
        <f ca="1">SUMIF('Modulo investimenti'!$C$4:$AN$19,"Impianti e Macchinari",'Modulo investimenti'!R$4:BA$19)</f>
        <v>0</v>
      </c>
      <c r="R8" s="4">
        <f ca="1">SUMIF('Modulo investimenti'!$C$4:$AN$19,"Impianti e Macchinari",'Modulo investimenti'!S$4:BB$19)</f>
        <v>0</v>
      </c>
      <c r="S8" s="4">
        <f ca="1">SUMIF('Modulo investimenti'!$C$4:$AN$19,"Impianti e Macchinari",'Modulo investimenti'!T$4:BC$19)</f>
        <v>0</v>
      </c>
      <c r="T8" s="4">
        <f ca="1">SUMIF('Modulo investimenti'!$C$4:$AN$19,"Impianti e Macchinari",'Modulo investimenti'!U$4:BD$19)</f>
        <v>0</v>
      </c>
      <c r="U8" s="4">
        <f ca="1">SUMIF('Modulo investimenti'!$C$4:$AN$19,"Impianti e Macchinari",'Modulo investimenti'!V$4:BE$19)</f>
        <v>0</v>
      </c>
      <c r="V8" s="4">
        <f ca="1">SUMIF('Modulo investimenti'!$C$4:$AN$19,"Impianti e Macchinari",'Modulo investimenti'!W$4:BF$19)</f>
        <v>0</v>
      </c>
      <c r="W8" s="4">
        <f ca="1">SUMIF('Modulo investimenti'!$C$4:$AN$19,"Impianti e Macchinari",'Modulo investimenti'!X$4:BG$19)</f>
        <v>0</v>
      </c>
      <c r="X8" s="4">
        <f ca="1">SUMIF('Modulo investimenti'!$C$4:$AN$19,"Impianti e Macchinari",'Modulo investimenti'!Y$4:BH$19)</f>
        <v>0</v>
      </c>
      <c r="Y8" s="4">
        <f ca="1">SUMIF('Modulo investimenti'!$C$4:$AN$19,"Impianti e Macchinari",'Modulo investimenti'!Z$4:BI$19)</f>
        <v>0</v>
      </c>
      <c r="Z8" s="4">
        <f ca="1">SUMIF('Modulo investimenti'!$C$4:$AN$19,"Impianti e Macchinari",'Modulo investimenti'!AA$4:BJ$19)</f>
        <v>0</v>
      </c>
      <c r="AA8" s="4">
        <f ca="1">SUMIF('Modulo investimenti'!$C$4:$AN$19,"Impianti e Macchinari",'Modulo investimenti'!AB$4:BK$19)</f>
        <v>0</v>
      </c>
      <c r="AB8" s="4">
        <f ca="1">SUMIF('Modulo investimenti'!$C$4:$AN$19,"Impianti e Macchinari",'Modulo investimenti'!AC$4:BL$19)</f>
        <v>0</v>
      </c>
      <c r="AC8" s="4">
        <f ca="1">SUMIF('Modulo investimenti'!$C$4:$AN$19,"Impianti e Macchinari",'Modulo investimenti'!AD$4:BM$19)</f>
        <v>0</v>
      </c>
      <c r="AD8" s="4">
        <f ca="1">SUMIF('Modulo investimenti'!$C$4:$AN$19,"Impianti e Macchinari",'Modulo investimenti'!AE$4:BN$19)</f>
        <v>0</v>
      </c>
      <c r="AE8" s="4">
        <f ca="1">SUMIF('Modulo investimenti'!$C$4:$AN$19,"Impianti e Macchinari",'Modulo investimenti'!AF$4:BO$19)</f>
        <v>0</v>
      </c>
      <c r="AF8" s="4">
        <f ca="1">SUMIF('Modulo investimenti'!$C$4:$AN$19,"Impianti e Macchinari",'Modulo investimenti'!AG$4:BP$19)</f>
        <v>0</v>
      </c>
      <c r="AG8" s="4">
        <f ca="1">SUMIF('Modulo investimenti'!$C$4:$AN$19,"Impianti e Macchinari",'Modulo investimenti'!AH$4:BQ$19)</f>
        <v>0</v>
      </c>
      <c r="AH8" s="4">
        <f ca="1">SUMIF('Modulo investimenti'!$C$4:$AN$19,"Impianti e Macchinari",'Modulo investimenti'!AI$4:BR$19)</f>
        <v>0</v>
      </c>
      <c r="AI8" s="4">
        <f ca="1">SUMIF('Modulo investimenti'!$C$4:$AN$19,"Impianti e Macchinari",'Modulo investimenti'!AJ$4:BS$19)</f>
        <v>0</v>
      </c>
      <c r="AJ8" s="4">
        <f ca="1">SUMIF('Modulo investimenti'!$C$4:$AN$19,"Impianti e Macchinari",'Modulo investimenti'!AK$4:BT$19)</f>
        <v>0</v>
      </c>
      <c r="AK8" s="4">
        <f ca="1">SUMIF('Modulo investimenti'!$C$4:$AN$19,"Impianti e Macchinari",'Modulo investimenti'!AL$4:BU$19)</f>
        <v>0</v>
      </c>
      <c r="AL8" s="4">
        <f ca="1">SUMIF('Modulo investimenti'!$C$4:$AN$19,"Impianti e Macchinari",'Modulo investimenti'!AM$4:BV$19)</f>
        <v>0</v>
      </c>
      <c r="AM8" s="4">
        <f ca="1">SUMIF('Modulo investimenti'!$C$4:$AN$19,"Impianti e Macchinari",'Modulo investimenti'!AN$4:BW$19)</f>
        <v>0</v>
      </c>
    </row>
    <row r="9" spans="2:39" x14ac:dyDescent="0.25">
      <c r="B9" t="s">
        <v>290</v>
      </c>
      <c r="C9" s="4"/>
      <c r="D9" s="4">
        <f ca="1">SUMIF('Modulo investimenti'!$C$4:$AN$19,"Attrezzature industriali e commerciali",'Modulo investimenti'!E$4:AN$19)</f>
        <v>15000</v>
      </c>
      <c r="E9" s="4">
        <f ca="1">SUMIF('Modulo investimenti'!$C$4:$AN$19,"Attrezzature industriali e commerciali",'Modulo investimenti'!F$4:AO$19)</f>
        <v>0</v>
      </c>
      <c r="F9" s="4">
        <f ca="1">SUMIF('Modulo investimenti'!$C$4:$AN$19,"Attrezzature industriali e commerciali",'Modulo investimenti'!G$4:AP$19)</f>
        <v>0</v>
      </c>
      <c r="G9" s="4">
        <f ca="1">SUMIF('Modulo investimenti'!$C$4:$AN$19,"Attrezzature industriali e commerciali",'Modulo investimenti'!H$4:AQ$19)</f>
        <v>0</v>
      </c>
      <c r="H9" s="4">
        <f ca="1">SUMIF('Modulo investimenti'!$C$4:$AN$19,"Attrezzature industriali e commerciali",'Modulo investimenti'!I$4:AR$19)</f>
        <v>0</v>
      </c>
      <c r="I9" s="4">
        <f ca="1">SUMIF('Modulo investimenti'!$C$4:$AN$19,"Attrezzature industriali e commerciali",'Modulo investimenti'!J$4:AS$19)</f>
        <v>0</v>
      </c>
      <c r="J9" s="4">
        <f ca="1">SUMIF('Modulo investimenti'!$C$4:$AN$19,"Attrezzature industriali e commerciali",'Modulo investimenti'!K$4:AT$19)</f>
        <v>0</v>
      </c>
      <c r="K9" s="4">
        <f ca="1">SUMIF('Modulo investimenti'!$C$4:$AN$19,"Attrezzature industriali e commerciali",'Modulo investimenti'!L$4:AU$19)</f>
        <v>0</v>
      </c>
      <c r="L9" s="4">
        <f ca="1">SUMIF('Modulo investimenti'!$C$4:$AN$19,"Attrezzature industriali e commerciali",'Modulo investimenti'!M$4:AV$19)</f>
        <v>0</v>
      </c>
      <c r="M9" s="4">
        <f ca="1">SUMIF('Modulo investimenti'!$C$4:$AN$19,"Attrezzature industriali e commerciali",'Modulo investimenti'!N$4:AW$19)</f>
        <v>0</v>
      </c>
      <c r="N9" s="4">
        <f ca="1">SUMIF('Modulo investimenti'!$C$4:$AN$19,"Attrezzature industriali e commerciali",'Modulo investimenti'!O$4:AX$19)</f>
        <v>0</v>
      </c>
      <c r="O9" s="4">
        <f ca="1">SUMIF('Modulo investimenti'!$C$4:$AN$19,"Attrezzature industriali e commerciali",'Modulo investimenti'!P$4:AY$19)</f>
        <v>0</v>
      </c>
      <c r="P9" s="4">
        <f ca="1">SUMIF('Modulo investimenti'!$C$4:$AN$19,"Attrezzature industriali e commerciali",'Modulo investimenti'!Q$4:AZ$19)</f>
        <v>0</v>
      </c>
      <c r="Q9" s="4">
        <f ca="1">SUMIF('Modulo investimenti'!$C$4:$AN$19,"Attrezzature industriali e commerciali",'Modulo investimenti'!R$4:BA$19)</f>
        <v>0</v>
      </c>
      <c r="R9" s="4">
        <f ca="1">SUMIF('Modulo investimenti'!$C$4:$AN$19,"Attrezzature industriali e commerciali",'Modulo investimenti'!S$4:BB$19)</f>
        <v>0</v>
      </c>
      <c r="S9" s="4">
        <f ca="1">SUMIF('Modulo investimenti'!$C$4:$AN$19,"Attrezzature industriali e commerciali",'Modulo investimenti'!T$4:BC$19)</f>
        <v>0</v>
      </c>
      <c r="T9" s="4">
        <f ca="1">SUMIF('Modulo investimenti'!$C$4:$AN$19,"Attrezzature industriali e commerciali",'Modulo investimenti'!U$4:BD$19)</f>
        <v>0</v>
      </c>
      <c r="U9" s="4">
        <f ca="1">SUMIF('Modulo investimenti'!$C$4:$AN$19,"Attrezzature industriali e commerciali",'Modulo investimenti'!V$4:BE$19)</f>
        <v>0</v>
      </c>
      <c r="V9" s="4">
        <f ca="1">SUMIF('Modulo investimenti'!$C$4:$AN$19,"Attrezzature industriali e commerciali",'Modulo investimenti'!W$4:BF$19)</f>
        <v>0</v>
      </c>
      <c r="W9" s="4">
        <f ca="1">SUMIF('Modulo investimenti'!$C$4:$AN$19,"Attrezzature industriali e commerciali",'Modulo investimenti'!X$4:BG$19)</f>
        <v>0</v>
      </c>
      <c r="X9" s="4">
        <f ca="1">SUMIF('Modulo investimenti'!$C$4:$AN$19,"Attrezzature industriali e commerciali",'Modulo investimenti'!Y$4:BH$19)</f>
        <v>0</v>
      </c>
      <c r="Y9" s="4">
        <f ca="1">SUMIF('Modulo investimenti'!$C$4:$AN$19,"Attrezzature industriali e commerciali",'Modulo investimenti'!Z$4:BI$19)</f>
        <v>0</v>
      </c>
      <c r="Z9" s="4">
        <f ca="1">SUMIF('Modulo investimenti'!$C$4:$AN$19,"Attrezzature industriali e commerciali",'Modulo investimenti'!AA$4:BJ$19)</f>
        <v>0</v>
      </c>
      <c r="AA9" s="4">
        <f ca="1">SUMIF('Modulo investimenti'!$C$4:$AN$19,"Attrezzature industriali e commerciali",'Modulo investimenti'!AB$4:BK$19)</f>
        <v>0</v>
      </c>
      <c r="AB9" s="4">
        <f ca="1">SUMIF('Modulo investimenti'!$C$4:$AN$19,"Attrezzature industriali e commerciali",'Modulo investimenti'!AC$4:BL$19)</f>
        <v>0</v>
      </c>
      <c r="AC9" s="4">
        <f ca="1">SUMIF('Modulo investimenti'!$C$4:$AN$19,"Attrezzature industriali e commerciali",'Modulo investimenti'!AD$4:BM$19)</f>
        <v>0</v>
      </c>
      <c r="AD9" s="4">
        <f ca="1">SUMIF('Modulo investimenti'!$C$4:$AN$19,"Attrezzature industriali e commerciali",'Modulo investimenti'!AE$4:BN$19)</f>
        <v>0</v>
      </c>
      <c r="AE9" s="4">
        <f ca="1">SUMIF('Modulo investimenti'!$C$4:$AN$19,"Attrezzature industriali e commerciali",'Modulo investimenti'!AF$4:BO$19)</f>
        <v>0</v>
      </c>
      <c r="AF9" s="4">
        <f ca="1">SUMIF('Modulo investimenti'!$C$4:$AN$19,"Attrezzature industriali e commerciali",'Modulo investimenti'!AG$4:BP$19)</f>
        <v>0</v>
      </c>
      <c r="AG9" s="4">
        <f ca="1">SUMIF('Modulo investimenti'!$C$4:$AN$19,"Attrezzature industriali e commerciali",'Modulo investimenti'!AH$4:BQ$19)</f>
        <v>0</v>
      </c>
      <c r="AH9" s="4">
        <f ca="1">SUMIF('Modulo investimenti'!$C$4:$AN$19,"Attrezzature industriali e commerciali",'Modulo investimenti'!AI$4:BR$19)</f>
        <v>0</v>
      </c>
      <c r="AI9" s="4">
        <f ca="1">SUMIF('Modulo investimenti'!$C$4:$AN$19,"Attrezzature industriali e commerciali",'Modulo investimenti'!AJ$4:BS$19)</f>
        <v>0</v>
      </c>
      <c r="AJ9" s="4">
        <f ca="1">SUMIF('Modulo investimenti'!$C$4:$AN$19,"Attrezzature industriali e commerciali",'Modulo investimenti'!AK$4:BT$19)</f>
        <v>0</v>
      </c>
      <c r="AK9" s="4">
        <f ca="1">SUMIF('Modulo investimenti'!$C$4:$AN$19,"Attrezzature industriali e commerciali",'Modulo investimenti'!AL$4:BU$19)</f>
        <v>0</v>
      </c>
      <c r="AL9" s="4">
        <f ca="1">SUMIF('Modulo investimenti'!$C$4:$AN$19,"Attrezzature industriali e commerciali",'Modulo investimenti'!AM$4:BV$19)</f>
        <v>0</v>
      </c>
      <c r="AM9" s="4">
        <f ca="1">SUMIF('Modulo investimenti'!$C$4:$AN$19,"Attrezzature industriali e commerciali",'Modulo investimenti'!AN$4:BW$19)</f>
        <v>0</v>
      </c>
    </row>
    <row r="10" spans="2:39" x14ac:dyDescent="0.25">
      <c r="B10" t="s">
        <v>291</v>
      </c>
      <c r="C10" s="4"/>
      <c r="D10" s="4">
        <f ca="1">SUMIF('Modulo investimenti'!$C$4:$AN$19,"Costi impianto e ampliamento",'Modulo investimenti'!E$4:AN$19)</f>
        <v>0</v>
      </c>
      <c r="E10" s="4">
        <f ca="1">SUMIF('Modulo investimenti'!$C$4:$AN$19,"Costi impianto e ampliamento",'Modulo investimenti'!F$4:AO$19)</f>
        <v>0</v>
      </c>
      <c r="F10" s="4">
        <f ca="1">SUMIF('Modulo investimenti'!$C$4:$AN$19,"Costi impianto e ampliamento",'Modulo investimenti'!G$4:AP$19)</f>
        <v>0</v>
      </c>
      <c r="G10" s="4">
        <f ca="1">SUMIF('Modulo investimenti'!$C$4:$AN$19,"Costi impianto e ampliamento",'Modulo investimenti'!H$4:AQ$19)</f>
        <v>0</v>
      </c>
      <c r="H10" s="4">
        <f ca="1">SUMIF('Modulo investimenti'!$C$4:$AN$19,"Costi impianto e ampliamento",'Modulo investimenti'!I$4:AR$19)</f>
        <v>0</v>
      </c>
      <c r="I10" s="4">
        <f ca="1">SUMIF('Modulo investimenti'!$C$4:$AN$19,"Costi impianto e ampliamento",'Modulo investimenti'!J$4:AS$19)</f>
        <v>0</v>
      </c>
      <c r="J10" s="4">
        <f ca="1">SUMIF('Modulo investimenti'!$C$4:$AN$19,"Costi impianto e ampliamento",'Modulo investimenti'!K$4:AT$19)</f>
        <v>0</v>
      </c>
      <c r="K10" s="4">
        <f ca="1">SUMIF('Modulo investimenti'!$C$4:$AN$19,"Costi impianto e ampliamento",'Modulo investimenti'!L$4:AU$19)</f>
        <v>0</v>
      </c>
      <c r="L10" s="4">
        <f ca="1">SUMIF('Modulo investimenti'!$C$4:$AN$19,"Costi impianto e ampliamento",'Modulo investimenti'!M$4:AV$19)</f>
        <v>0</v>
      </c>
      <c r="M10" s="4">
        <f ca="1">SUMIF('Modulo investimenti'!$C$4:$AN$19,"Costi impianto e ampliamento",'Modulo investimenti'!N$4:AW$19)</f>
        <v>0</v>
      </c>
      <c r="N10" s="4">
        <f ca="1">SUMIF('Modulo investimenti'!$C$4:$AN$19,"Costi impianto e ampliamento",'Modulo investimenti'!O$4:AX$19)</f>
        <v>0</v>
      </c>
      <c r="O10" s="4">
        <f ca="1">SUMIF('Modulo investimenti'!$C$4:$AN$19,"Costi impianto e ampliamento",'Modulo investimenti'!P$4:AY$19)</f>
        <v>0</v>
      </c>
      <c r="P10" s="4">
        <f ca="1">SUMIF('Modulo investimenti'!$C$4:$AN$19,"Costi impianto e ampliamento",'Modulo investimenti'!Q$4:AZ$19)</f>
        <v>0</v>
      </c>
      <c r="Q10" s="4">
        <f ca="1">SUMIF('Modulo investimenti'!$C$4:$AN$19,"Costi impianto e ampliamento",'Modulo investimenti'!R$4:BA$19)</f>
        <v>0</v>
      </c>
      <c r="R10" s="4">
        <f ca="1">SUMIF('Modulo investimenti'!$C$4:$AN$19,"Costi impianto e ampliamento",'Modulo investimenti'!S$4:BB$19)</f>
        <v>0</v>
      </c>
      <c r="S10" s="4">
        <f ca="1">SUMIF('Modulo investimenti'!$C$4:$AN$19,"Costi impianto e ampliamento",'Modulo investimenti'!T$4:BC$19)</f>
        <v>0</v>
      </c>
      <c r="T10" s="4">
        <f ca="1">SUMIF('Modulo investimenti'!$C$4:$AN$19,"Costi impianto e ampliamento",'Modulo investimenti'!U$4:BD$19)</f>
        <v>0</v>
      </c>
      <c r="U10" s="4">
        <f ca="1">SUMIF('Modulo investimenti'!$C$4:$AN$19,"Costi impianto e ampliamento",'Modulo investimenti'!V$4:BE$19)</f>
        <v>0</v>
      </c>
      <c r="V10" s="4">
        <f ca="1">SUMIF('Modulo investimenti'!$C$4:$AN$19,"Costi impianto e ampliamento",'Modulo investimenti'!W$4:BF$19)</f>
        <v>0</v>
      </c>
      <c r="W10" s="4">
        <f ca="1">SUMIF('Modulo investimenti'!$C$4:$AN$19,"Costi impianto e ampliamento",'Modulo investimenti'!X$4:BG$19)</f>
        <v>0</v>
      </c>
      <c r="X10" s="4">
        <f ca="1">SUMIF('Modulo investimenti'!$C$4:$AN$19,"Costi impianto e ampliamento",'Modulo investimenti'!Y$4:BH$19)</f>
        <v>0</v>
      </c>
      <c r="Y10" s="4">
        <f ca="1">SUMIF('Modulo investimenti'!$C$4:$AN$19,"Costi impianto e ampliamento",'Modulo investimenti'!Z$4:BI$19)</f>
        <v>0</v>
      </c>
      <c r="Z10" s="4">
        <f ca="1">SUMIF('Modulo investimenti'!$C$4:$AN$19,"Costi impianto e ampliamento",'Modulo investimenti'!AA$4:BJ$19)</f>
        <v>0</v>
      </c>
      <c r="AA10" s="4">
        <f ca="1">SUMIF('Modulo investimenti'!$C$4:$AN$19,"Costi impianto e ampliamento",'Modulo investimenti'!AB$4:BK$19)</f>
        <v>0</v>
      </c>
      <c r="AB10" s="4">
        <f ca="1">SUMIF('Modulo investimenti'!$C$4:$AN$19,"Costi impianto e ampliamento",'Modulo investimenti'!AC$4:BL$19)</f>
        <v>0</v>
      </c>
      <c r="AC10" s="4">
        <f ca="1">SUMIF('Modulo investimenti'!$C$4:$AN$19,"Costi impianto e ampliamento",'Modulo investimenti'!AD$4:BM$19)</f>
        <v>0</v>
      </c>
      <c r="AD10" s="4">
        <f ca="1">SUMIF('Modulo investimenti'!$C$4:$AN$19,"Costi impianto e ampliamento",'Modulo investimenti'!AE$4:BN$19)</f>
        <v>0</v>
      </c>
      <c r="AE10" s="4">
        <f ca="1">SUMIF('Modulo investimenti'!$C$4:$AN$19,"Costi impianto e ampliamento",'Modulo investimenti'!AF$4:BO$19)</f>
        <v>0</v>
      </c>
      <c r="AF10" s="4">
        <f ca="1">SUMIF('Modulo investimenti'!$C$4:$AN$19,"Costi impianto e ampliamento",'Modulo investimenti'!AG$4:BP$19)</f>
        <v>0</v>
      </c>
      <c r="AG10" s="4">
        <f ca="1">SUMIF('Modulo investimenti'!$C$4:$AN$19,"Costi impianto e ampliamento",'Modulo investimenti'!AH$4:BQ$19)</f>
        <v>0</v>
      </c>
      <c r="AH10" s="4">
        <f ca="1">SUMIF('Modulo investimenti'!$C$4:$AN$19,"Costi impianto e ampliamento",'Modulo investimenti'!AI$4:BR$19)</f>
        <v>0</v>
      </c>
      <c r="AI10" s="4">
        <f ca="1">SUMIF('Modulo investimenti'!$C$4:$AN$19,"Costi impianto e ampliamento",'Modulo investimenti'!AJ$4:BS$19)</f>
        <v>0</v>
      </c>
      <c r="AJ10" s="4">
        <f ca="1">SUMIF('Modulo investimenti'!$C$4:$AN$19,"Costi impianto e ampliamento",'Modulo investimenti'!AK$4:BT$19)</f>
        <v>0</v>
      </c>
      <c r="AK10" s="4">
        <f ca="1">SUMIF('Modulo investimenti'!$C$4:$AN$19,"Costi impianto e ampliamento",'Modulo investimenti'!AL$4:BU$19)</f>
        <v>0</v>
      </c>
      <c r="AL10" s="4">
        <f ca="1">SUMIF('Modulo investimenti'!$C$4:$AN$19,"Costi impianto e ampliamento",'Modulo investimenti'!AM$4:BV$19)</f>
        <v>0</v>
      </c>
      <c r="AM10" s="4">
        <f ca="1">SUMIF('Modulo investimenti'!$C$4:$AN$19,"Costi impianto e ampliamento",'Modulo investimenti'!AN$4:BW$19)</f>
        <v>0</v>
      </c>
    </row>
    <row r="11" spans="2:39" x14ac:dyDescent="0.25">
      <c r="B11" t="s">
        <v>292</v>
      </c>
      <c r="C11" s="4"/>
      <c r="D11" s="4">
        <f ca="1">SUMIF('Modulo investimenti'!$C$4:$AN$19,"Ricerca e Sviluppo",'Modulo investimenti'!E$4:AN$19)</f>
        <v>0</v>
      </c>
      <c r="E11" s="4">
        <f ca="1">SUMIF('Modulo investimenti'!$C$4:$AN$19,"Ricerca e Sviluppo",'Modulo investimenti'!F$4:AO$19)</f>
        <v>0</v>
      </c>
      <c r="F11" s="4">
        <f ca="1">SUMIF('Modulo investimenti'!$C$4:$AN$19,"Ricerca e Sviluppo",'Modulo investimenti'!G$4:AP$19)</f>
        <v>0</v>
      </c>
      <c r="G11" s="4">
        <f ca="1">SUMIF('Modulo investimenti'!$C$4:$AN$19,"Ricerca e Sviluppo",'Modulo investimenti'!H$4:AQ$19)</f>
        <v>0</v>
      </c>
      <c r="H11" s="4">
        <f ca="1">SUMIF('Modulo investimenti'!$C$4:$AN$19,"Ricerca e Sviluppo",'Modulo investimenti'!I$4:AR$19)</f>
        <v>0</v>
      </c>
      <c r="I11" s="4">
        <f ca="1">SUMIF('Modulo investimenti'!$C$4:$AN$19,"Ricerca e Sviluppo",'Modulo investimenti'!J$4:AS$19)</f>
        <v>0</v>
      </c>
      <c r="J11" s="4">
        <f ca="1">SUMIF('Modulo investimenti'!$C$4:$AN$19,"Ricerca e Sviluppo",'Modulo investimenti'!K$4:AT$19)</f>
        <v>0</v>
      </c>
      <c r="K11" s="4">
        <f ca="1">SUMIF('Modulo investimenti'!$C$4:$AN$19,"Ricerca e Sviluppo",'Modulo investimenti'!L$4:AU$19)</f>
        <v>0</v>
      </c>
      <c r="L11" s="4">
        <f ca="1">SUMIF('Modulo investimenti'!$C$4:$AN$19,"Ricerca e Sviluppo",'Modulo investimenti'!M$4:AV$19)</f>
        <v>0</v>
      </c>
      <c r="M11" s="4">
        <f ca="1">SUMIF('Modulo investimenti'!$C$4:$AN$19,"Ricerca e Sviluppo",'Modulo investimenti'!N$4:AW$19)</f>
        <v>0</v>
      </c>
      <c r="N11" s="4">
        <f ca="1">SUMIF('Modulo investimenti'!$C$4:$AN$19,"Ricerca e Sviluppo",'Modulo investimenti'!O$4:AX$19)</f>
        <v>0</v>
      </c>
      <c r="O11" s="4">
        <f ca="1">SUMIF('Modulo investimenti'!$C$4:$AN$19,"Ricerca e Sviluppo",'Modulo investimenti'!P$4:AY$19)</f>
        <v>0</v>
      </c>
      <c r="P11" s="4">
        <f ca="1">SUMIF('Modulo investimenti'!$C$4:$AN$19,"Ricerca e Sviluppo",'Modulo investimenti'!Q$4:AZ$19)</f>
        <v>0</v>
      </c>
      <c r="Q11" s="4">
        <f ca="1">SUMIF('Modulo investimenti'!$C$4:$AN$19,"Ricerca e Sviluppo",'Modulo investimenti'!R$4:BA$19)</f>
        <v>0</v>
      </c>
      <c r="R11" s="4">
        <f ca="1">SUMIF('Modulo investimenti'!$C$4:$AN$19,"Ricerca e Sviluppo",'Modulo investimenti'!S$4:BB$19)</f>
        <v>0</v>
      </c>
      <c r="S11" s="4">
        <f ca="1">SUMIF('Modulo investimenti'!$C$4:$AN$19,"Ricerca e Sviluppo",'Modulo investimenti'!T$4:BC$19)</f>
        <v>0</v>
      </c>
      <c r="T11" s="4">
        <f ca="1">SUMIF('Modulo investimenti'!$C$4:$AN$19,"Ricerca e Sviluppo",'Modulo investimenti'!U$4:BD$19)</f>
        <v>0</v>
      </c>
      <c r="U11" s="4">
        <f ca="1">SUMIF('Modulo investimenti'!$C$4:$AN$19,"Ricerca e Sviluppo",'Modulo investimenti'!V$4:BE$19)</f>
        <v>0</v>
      </c>
      <c r="V11" s="4">
        <f ca="1">SUMIF('Modulo investimenti'!$C$4:$AN$19,"Ricerca e Sviluppo",'Modulo investimenti'!W$4:BF$19)</f>
        <v>0</v>
      </c>
      <c r="W11" s="4">
        <f ca="1">SUMIF('Modulo investimenti'!$C$4:$AN$19,"Ricerca e Sviluppo",'Modulo investimenti'!X$4:BG$19)</f>
        <v>0</v>
      </c>
      <c r="X11" s="4">
        <f ca="1">SUMIF('Modulo investimenti'!$C$4:$AN$19,"Ricerca e Sviluppo",'Modulo investimenti'!Y$4:BH$19)</f>
        <v>0</v>
      </c>
      <c r="Y11" s="4">
        <f ca="1">SUMIF('Modulo investimenti'!$C$4:$AN$19,"Ricerca e Sviluppo",'Modulo investimenti'!Z$4:BI$19)</f>
        <v>0</v>
      </c>
      <c r="Z11" s="4">
        <f ca="1">SUMIF('Modulo investimenti'!$C$4:$AN$19,"Ricerca e Sviluppo",'Modulo investimenti'!AA$4:BJ$19)</f>
        <v>0</v>
      </c>
      <c r="AA11" s="4">
        <f ca="1">SUMIF('Modulo investimenti'!$C$4:$AN$19,"Ricerca e Sviluppo",'Modulo investimenti'!AB$4:BK$19)</f>
        <v>0</v>
      </c>
      <c r="AB11" s="4">
        <f ca="1">SUMIF('Modulo investimenti'!$C$4:$AN$19,"Ricerca e Sviluppo",'Modulo investimenti'!AC$4:BL$19)</f>
        <v>0</v>
      </c>
      <c r="AC11" s="4">
        <f ca="1">SUMIF('Modulo investimenti'!$C$4:$AN$19,"Ricerca e Sviluppo",'Modulo investimenti'!AD$4:BM$19)</f>
        <v>0</v>
      </c>
      <c r="AD11" s="4">
        <f ca="1">SUMIF('Modulo investimenti'!$C$4:$AN$19,"Ricerca e Sviluppo",'Modulo investimenti'!AE$4:BN$19)</f>
        <v>0</v>
      </c>
      <c r="AE11" s="4">
        <f ca="1">SUMIF('Modulo investimenti'!$C$4:$AN$19,"Ricerca e Sviluppo",'Modulo investimenti'!AF$4:BO$19)</f>
        <v>0</v>
      </c>
      <c r="AF11" s="4">
        <f ca="1">SUMIF('Modulo investimenti'!$C$4:$AN$19,"Ricerca e Sviluppo",'Modulo investimenti'!AG$4:BP$19)</f>
        <v>0</v>
      </c>
      <c r="AG11" s="4">
        <f ca="1">SUMIF('Modulo investimenti'!$C$4:$AN$19,"Ricerca e Sviluppo",'Modulo investimenti'!AH$4:BQ$19)</f>
        <v>0</v>
      </c>
      <c r="AH11" s="4">
        <f ca="1">SUMIF('Modulo investimenti'!$C$4:$AN$19,"Ricerca e Sviluppo",'Modulo investimenti'!AI$4:BR$19)</f>
        <v>0</v>
      </c>
      <c r="AI11" s="4">
        <f ca="1">SUMIF('Modulo investimenti'!$C$4:$AN$19,"Ricerca e Sviluppo",'Modulo investimenti'!AJ$4:BS$19)</f>
        <v>0</v>
      </c>
      <c r="AJ11" s="4">
        <f ca="1">SUMIF('Modulo investimenti'!$C$4:$AN$19,"Ricerca e Sviluppo",'Modulo investimenti'!AK$4:BT$19)</f>
        <v>0</v>
      </c>
      <c r="AK11" s="4">
        <f ca="1">SUMIF('Modulo investimenti'!$C$4:$AN$19,"Ricerca e Sviluppo",'Modulo investimenti'!AL$4:BU$19)</f>
        <v>0</v>
      </c>
      <c r="AL11" s="4">
        <f ca="1">SUMIF('Modulo investimenti'!$C$4:$AN$19,"Ricerca e Sviluppo",'Modulo investimenti'!AM$4:BV$19)</f>
        <v>0</v>
      </c>
      <c r="AM11" s="4">
        <f ca="1">SUMIF('Modulo investimenti'!$C$4:$AN$19,"Ricerca e Sviluppo",'Modulo investimenti'!AN$4:BW$19)</f>
        <v>0</v>
      </c>
    </row>
    <row r="12" spans="2:39" x14ac:dyDescent="0.25">
      <c r="B12" t="s">
        <v>293</v>
      </c>
      <c r="C12" s="4"/>
      <c r="D12" s="4">
        <f ca="1">SUMIF('Modulo investimenti'!$C$4:$AN$19,"Altre immobilizzazioni materiali",'Modulo investimenti'!E$4:AN$19)</f>
        <v>0</v>
      </c>
      <c r="E12" s="4">
        <f ca="1">SUMIF('Modulo investimenti'!$C$4:$AN$19,"Altre immobilizzazioni materiali",'Modulo investimenti'!F$4:AO$19)</f>
        <v>0</v>
      </c>
      <c r="F12" s="4">
        <f ca="1">SUMIF('Modulo investimenti'!$C$4:$AN$19,"Altre immobilizzazioni materiali",'Modulo investimenti'!G$4:AP$19)</f>
        <v>0</v>
      </c>
      <c r="G12" s="4">
        <f ca="1">SUMIF('Modulo investimenti'!$C$4:$AN$19,"Altre immobilizzazioni materiali",'Modulo investimenti'!H$4:AQ$19)</f>
        <v>0</v>
      </c>
      <c r="H12" s="4">
        <f ca="1">SUMIF('Modulo investimenti'!$C$4:$AN$19,"Altre immobilizzazioni materiali",'Modulo investimenti'!I$4:AR$19)</f>
        <v>0</v>
      </c>
      <c r="I12" s="4">
        <f ca="1">SUMIF('Modulo investimenti'!$C$4:$AN$19,"Altre immobilizzazioni materiali",'Modulo investimenti'!J$4:AS$19)</f>
        <v>0</v>
      </c>
      <c r="J12" s="4">
        <f ca="1">SUMIF('Modulo investimenti'!$C$4:$AN$19,"Altre immobilizzazioni materiali",'Modulo investimenti'!K$4:AT$19)</f>
        <v>0</v>
      </c>
      <c r="K12" s="4">
        <f ca="1">SUMIF('Modulo investimenti'!$C$4:$AN$19,"Altre immobilizzazioni materiali",'Modulo investimenti'!L$4:AU$19)</f>
        <v>0</v>
      </c>
      <c r="L12" s="4">
        <f ca="1">SUMIF('Modulo investimenti'!$C$4:$AN$19,"Altre immobilizzazioni materiali",'Modulo investimenti'!M$4:AV$19)</f>
        <v>0</v>
      </c>
      <c r="M12" s="4">
        <f ca="1">SUMIF('Modulo investimenti'!$C$4:$AN$19,"Altre immobilizzazioni materiali",'Modulo investimenti'!N$4:AW$19)</f>
        <v>0</v>
      </c>
      <c r="N12" s="4">
        <f ca="1">SUMIF('Modulo investimenti'!$C$4:$AN$19,"Altre immobilizzazioni materiali",'Modulo investimenti'!O$4:AX$19)</f>
        <v>0</v>
      </c>
      <c r="O12" s="4">
        <f ca="1">SUMIF('Modulo investimenti'!$C$4:$AN$19,"Altre immobilizzazioni materiali",'Modulo investimenti'!P$4:AY$19)</f>
        <v>0</v>
      </c>
      <c r="P12" s="4">
        <f ca="1">SUMIF('Modulo investimenti'!$C$4:$AN$19,"Altre immobilizzazioni materiali",'Modulo investimenti'!Q$4:AZ$19)</f>
        <v>0</v>
      </c>
      <c r="Q12" s="4">
        <f ca="1">SUMIF('Modulo investimenti'!$C$4:$AN$19,"Altre immobilizzazioni materiali",'Modulo investimenti'!R$4:BA$19)</f>
        <v>0</v>
      </c>
      <c r="R12" s="4">
        <f ca="1">SUMIF('Modulo investimenti'!$C$4:$AN$19,"Altre immobilizzazioni materiali",'Modulo investimenti'!S$4:BB$19)</f>
        <v>0</v>
      </c>
      <c r="S12" s="4">
        <f ca="1">SUMIF('Modulo investimenti'!$C$4:$AN$19,"Altre immobilizzazioni materiali",'Modulo investimenti'!T$4:BC$19)</f>
        <v>0</v>
      </c>
      <c r="T12" s="4">
        <f ca="1">SUMIF('Modulo investimenti'!$C$4:$AN$19,"Altre immobilizzazioni materiali",'Modulo investimenti'!U$4:BD$19)</f>
        <v>0</v>
      </c>
      <c r="U12" s="4">
        <f ca="1">SUMIF('Modulo investimenti'!$C$4:$AN$19,"Altre immobilizzazioni materiali",'Modulo investimenti'!V$4:BE$19)</f>
        <v>0</v>
      </c>
      <c r="V12" s="4">
        <f ca="1">SUMIF('Modulo investimenti'!$C$4:$AN$19,"Altre immobilizzazioni materiali",'Modulo investimenti'!W$4:BF$19)</f>
        <v>0</v>
      </c>
      <c r="W12" s="4">
        <f ca="1">SUMIF('Modulo investimenti'!$C$4:$AN$19,"Altre immobilizzazioni materiali",'Modulo investimenti'!X$4:BG$19)</f>
        <v>0</v>
      </c>
      <c r="X12" s="4">
        <f ca="1">SUMIF('Modulo investimenti'!$C$4:$AN$19,"Altre immobilizzazioni materiali",'Modulo investimenti'!Y$4:BH$19)</f>
        <v>0</v>
      </c>
      <c r="Y12" s="4">
        <f ca="1">SUMIF('Modulo investimenti'!$C$4:$AN$19,"Altre immobilizzazioni materiali",'Modulo investimenti'!Z$4:BI$19)</f>
        <v>0</v>
      </c>
      <c r="Z12" s="4">
        <f ca="1">SUMIF('Modulo investimenti'!$C$4:$AN$19,"Altre immobilizzazioni materiali",'Modulo investimenti'!AA$4:BJ$19)</f>
        <v>0</v>
      </c>
      <c r="AA12" s="4">
        <f ca="1">SUMIF('Modulo investimenti'!$C$4:$AN$19,"Altre immobilizzazioni materiali",'Modulo investimenti'!AB$4:BK$19)</f>
        <v>0</v>
      </c>
      <c r="AB12" s="4">
        <f ca="1">SUMIF('Modulo investimenti'!$C$4:$AN$19,"Altre immobilizzazioni materiali",'Modulo investimenti'!AC$4:BL$19)</f>
        <v>0</v>
      </c>
      <c r="AC12" s="4">
        <f ca="1">SUMIF('Modulo investimenti'!$C$4:$AN$19,"Altre immobilizzazioni materiali",'Modulo investimenti'!AD$4:BM$19)</f>
        <v>0</v>
      </c>
      <c r="AD12" s="4">
        <f ca="1">SUMIF('Modulo investimenti'!$C$4:$AN$19,"Altre immobilizzazioni materiali",'Modulo investimenti'!AE$4:BN$19)</f>
        <v>0</v>
      </c>
      <c r="AE12" s="4">
        <f ca="1">SUMIF('Modulo investimenti'!$C$4:$AN$19,"Altre immobilizzazioni materiali",'Modulo investimenti'!AF$4:BO$19)</f>
        <v>0</v>
      </c>
      <c r="AF12" s="4">
        <f ca="1">SUMIF('Modulo investimenti'!$C$4:$AN$19,"Altre immobilizzazioni materiali",'Modulo investimenti'!AG$4:BP$19)</f>
        <v>0</v>
      </c>
      <c r="AG12" s="4">
        <f ca="1">SUMIF('Modulo investimenti'!$C$4:$AN$19,"Altre immobilizzazioni materiali",'Modulo investimenti'!AH$4:BQ$19)</f>
        <v>0</v>
      </c>
      <c r="AH12" s="4">
        <f ca="1">SUMIF('Modulo investimenti'!$C$4:$AN$19,"Altre immobilizzazioni materiali",'Modulo investimenti'!AI$4:BR$19)</f>
        <v>0</v>
      </c>
      <c r="AI12" s="4">
        <f ca="1">SUMIF('Modulo investimenti'!$C$4:$AN$19,"Altre immobilizzazioni materiali",'Modulo investimenti'!AJ$4:BS$19)</f>
        <v>0</v>
      </c>
      <c r="AJ12" s="4">
        <f ca="1">SUMIF('Modulo investimenti'!$C$4:$AN$19,"Altre immobilizzazioni materiali",'Modulo investimenti'!AK$4:BT$19)</f>
        <v>0</v>
      </c>
      <c r="AK12" s="4">
        <f ca="1">SUMIF('Modulo investimenti'!$C$4:$AN$19,"Altre immobilizzazioni materiali",'Modulo investimenti'!AL$4:BU$19)</f>
        <v>0</v>
      </c>
      <c r="AL12" s="4">
        <f ca="1">SUMIF('Modulo investimenti'!$C$4:$AN$19,"Altre immobilizzazioni materiali",'Modulo investimenti'!AM$4:BV$19)</f>
        <v>0</v>
      </c>
      <c r="AM12" s="4">
        <f ca="1">SUMIF('Modulo investimenti'!$C$4:$AN$19,"Altre immobilizzazioni materiali",'Modulo investimenti'!AN$4:BW$19)</f>
        <v>0</v>
      </c>
    </row>
    <row r="13" spans="2:39" x14ac:dyDescent="0.25">
      <c r="B13" t="s">
        <v>294</v>
      </c>
      <c r="C13" s="4"/>
      <c r="D13" s="4">
        <f ca="1">SUMIF('Modulo investimenti'!$B$80:$AN$94,"Ammortamento Materiale Immobili",'Modulo investimenti'!E$80:AN$94)+'SP Iniziale'!D18</f>
        <v>833.33333333333337</v>
      </c>
      <c r="E13" s="4">
        <f ca="1">SUMIF('Modulo investimenti'!$B$80:$AN$94,"Ammortamento Materiale Immobili",'Modulo investimenti'!F$80:AO$94)+'SP Iniziale'!E18</f>
        <v>833.33333333333337</v>
      </c>
      <c r="F13" s="4">
        <f ca="1">SUMIF('Modulo investimenti'!$B$80:$AN$94,"Ammortamento Materiale Immobili",'Modulo investimenti'!G$80:AP$94)+'SP Iniziale'!F18</f>
        <v>833.33333333333337</v>
      </c>
      <c r="G13" s="4">
        <f ca="1">SUMIF('Modulo investimenti'!$B$80:$AN$94,"Ammortamento Materiale Immobili",'Modulo investimenti'!H$80:AQ$94)+'SP Iniziale'!G18</f>
        <v>833.33333333333337</v>
      </c>
      <c r="H13" s="4">
        <f ca="1">SUMIF('Modulo investimenti'!$B$80:$AN$94,"Ammortamento Materiale Immobili",'Modulo investimenti'!I$80:AR$94)+'SP Iniziale'!H18</f>
        <v>833.33333333333337</v>
      </c>
      <c r="I13" s="4">
        <f ca="1">SUMIF('Modulo investimenti'!$B$80:$AN$94,"Ammortamento Materiale Immobili",'Modulo investimenti'!J$80:AS$94)+'SP Iniziale'!I18</f>
        <v>833.33333333333337</v>
      </c>
      <c r="J13" s="4">
        <f ca="1">SUMIF('Modulo investimenti'!$B$80:$AN$94,"Ammortamento Materiale Immobili",'Modulo investimenti'!K$80:AT$94)+'SP Iniziale'!J18</f>
        <v>833.33333333333337</v>
      </c>
      <c r="K13" s="4">
        <f ca="1">SUMIF('Modulo investimenti'!$B$80:$AN$94,"Ammortamento Materiale Immobili",'Modulo investimenti'!L$80:AU$94)+'SP Iniziale'!K18</f>
        <v>833.33333333333337</v>
      </c>
      <c r="L13" s="4">
        <f ca="1">SUMIF('Modulo investimenti'!$B$80:$AN$94,"Ammortamento Materiale Immobili",'Modulo investimenti'!M$80:AV$94)+'SP Iniziale'!L18</f>
        <v>833.33333333333337</v>
      </c>
      <c r="M13" s="4">
        <f ca="1">SUMIF('Modulo investimenti'!$B$80:$AN$94,"Ammortamento Materiale Immobili",'Modulo investimenti'!N$80:AW$94)+'SP Iniziale'!M18</f>
        <v>833.33333333333337</v>
      </c>
      <c r="N13" s="4">
        <f ca="1">SUMIF('Modulo investimenti'!$B$80:$AN$94,"Ammortamento Materiale Immobili",'Modulo investimenti'!O$80:AX$94)+'SP Iniziale'!N18</f>
        <v>833.33333333333337</v>
      </c>
      <c r="O13" s="4">
        <f ca="1">SUMIF('Modulo investimenti'!$B$80:$AN$94,"Ammortamento Materiale Immobili",'Modulo investimenti'!P$80:AY$94)+'SP Iniziale'!O18</f>
        <v>833.33333333333337</v>
      </c>
      <c r="P13" s="4">
        <f ca="1">SUMIF('Modulo investimenti'!$B$80:$AN$94,"Ammortamento Materiale Immobili",'Modulo investimenti'!Q$80:AZ$94)+'SP Iniziale'!P18</f>
        <v>833.33333333333337</v>
      </c>
      <c r="Q13" s="4">
        <f ca="1">SUMIF('Modulo investimenti'!$B$80:$AN$94,"Ammortamento Materiale Immobili",'Modulo investimenti'!R$80:BA$94)+'SP Iniziale'!Q18</f>
        <v>833.33333333333337</v>
      </c>
      <c r="R13" s="4">
        <f ca="1">SUMIF('Modulo investimenti'!$B$80:$AN$94,"Ammortamento Materiale Immobili",'Modulo investimenti'!S$80:BB$94)+'SP Iniziale'!R18</f>
        <v>833.33333333333337</v>
      </c>
      <c r="S13" s="4">
        <f ca="1">SUMIF('Modulo investimenti'!$B$80:$AN$94,"Ammortamento Materiale Immobili",'Modulo investimenti'!T$80:BC$94)+'SP Iniziale'!S18</f>
        <v>833.33333333333337</v>
      </c>
      <c r="T13" s="4">
        <f ca="1">SUMIF('Modulo investimenti'!$B$80:$AN$94,"Ammortamento Materiale Immobili",'Modulo investimenti'!U$80:BD$94)+'SP Iniziale'!T18</f>
        <v>833.33333333333337</v>
      </c>
      <c r="U13" s="4">
        <f ca="1">SUMIF('Modulo investimenti'!$B$80:$AN$94,"Ammortamento Materiale Immobili",'Modulo investimenti'!V$80:BE$94)+'SP Iniziale'!U18</f>
        <v>833.33333333333337</v>
      </c>
      <c r="V13" s="4">
        <f ca="1">SUMIF('Modulo investimenti'!$B$80:$AN$94,"Ammortamento Materiale Immobili",'Modulo investimenti'!W$80:BF$94)+'SP Iniziale'!V18</f>
        <v>833.33333333333337</v>
      </c>
      <c r="W13" s="4">
        <f ca="1">SUMIF('Modulo investimenti'!$B$80:$AN$94,"Ammortamento Materiale Immobili",'Modulo investimenti'!X$80:BG$94)+'SP Iniziale'!W18</f>
        <v>833.33333333333337</v>
      </c>
      <c r="X13" s="4">
        <f ca="1">SUMIF('Modulo investimenti'!$B$80:$AN$94,"Ammortamento Materiale Immobili",'Modulo investimenti'!Y$80:BH$94)+'SP Iniziale'!X18</f>
        <v>833.33333333333337</v>
      </c>
      <c r="Y13" s="4">
        <f ca="1">SUMIF('Modulo investimenti'!$B$80:$AN$94,"Ammortamento Materiale Immobili",'Modulo investimenti'!Z$80:BI$94)+'SP Iniziale'!Y18</f>
        <v>833.33333333333337</v>
      </c>
      <c r="Z13" s="4">
        <f ca="1">SUMIF('Modulo investimenti'!$B$80:$AN$94,"Ammortamento Materiale Immobili",'Modulo investimenti'!AA$80:BJ$94)+'SP Iniziale'!Z18</f>
        <v>833.33333333333337</v>
      </c>
      <c r="AA13" s="4">
        <f ca="1">SUMIF('Modulo investimenti'!$B$80:$AN$94,"Ammortamento Materiale Immobili",'Modulo investimenti'!AB$80:BK$94)+'SP Iniziale'!AA18</f>
        <v>833.33333333333337</v>
      </c>
      <c r="AB13" s="4">
        <f ca="1">SUMIF('Modulo investimenti'!$B$80:$AN$94,"Ammortamento Materiale Immobili",'Modulo investimenti'!AC$80:BL$94)+'SP Iniziale'!AB18</f>
        <v>833.33333333333337</v>
      </c>
      <c r="AC13" s="4">
        <f ca="1">SUMIF('Modulo investimenti'!$B$80:$AN$94,"Ammortamento Materiale Immobili",'Modulo investimenti'!AD$80:BM$94)+'SP Iniziale'!AC18</f>
        <v>833.33333333333337</v>
      </c>
      <c r="AD13" s="4">
        <f ca="1">SUMIF('Modulo investimenti'!$B$80:$AN$94,"Ammortamento Materiale Immobili",'Modulo investimenti'!AE$80:BN$94)+'SP Iniziale'!AD18</f>
        <v>833.33333333333337</v>
      </c>
      <c r="AE13" s="4">
        <f ca="1">SUMIF('Modulo investimenti'!$B$80:$AN$94,"Ammortamento Materiale Immobili",'Modulo investimenti'!AF$80:BO$94)+'SP Iniziale'!AE18</f>
        <v>833.33333333333337</v>
      </c>
      <c r="AF13" s="4">
        <f ca="1">SUMIF('Modulo investimenti'!$B$80:$AN$94,"Ammortamento Materiale Immobili",'Modulo investimenti'!AG$80:BP$94)+'SP Iniziale'!AF18</f>
        <v>833.33333333333337</v>
      </c>
      <c r="AG13" s="4">
        <f ca="1">SUMIF('Modulo investimenti'!$B$80:$AN$94,"Ammortamento Materiale Immobili",'Modulo investimenti'!AH$80:BQ$94)+'SP Iniziale'!AG18</f>
        <v>833.33333333333337</v>
      </c>
      <c r="AH13" s="4">
        <f ca="1">SUMIF('Modulo investimenti'!$B$80:$AN$94,"Ammortamento Materiale Immobili",'Modulo investimenti'!AI$80:BR$94)+'SP Iniziale'!AH18</f>
        <v>833.33333333333337</v>
      </c>
      <c r="AI13" s="4">
        <f ca="1">SUMIF('Modulo investimenti'!$B$80:$AN$94,"Ammortamento Materiale Immobili",'Modulo investimenti'!AJ$80:BS$94)+'SP Iniziale'!AI18</f>
        <v>833.33333333333337</v>
      </c>
      <c r="AJ13" s="4">
        <f ca="1">SUMIF('Modulo investimenti'!$B$80:$AN$94,"Ammortamento Materiale Immobili",'Modulo investimenti'!AK$80:BT$94)+'SP Iniziale'!AJ18</f>
        <v>833.33333333333337</v>
      </c>
      <c r="AK13" s="4">
        <f ca="1">SUMIF('Modulo investimenti'!$B$80:$AN$94,"Ammortamento Materiale Immobili",'Modulo investimenti'!AL$80:BU$94)+'SP Iniziale'!AK18</f>
        <v>833.33333333333337</v>
      </c>
      <c r="AL13" s="4">
        <f ca="1">SUMIF('Modulo investimenti'!$B$80:$AN$94,"Ammortamento Materiale Immobili",'Modulo investimenti'!AM$80:BV$94)+'SP Iniziale'!AL18</f>
        <v>833.33333333333337</v>
      </c>
      <c r="AM13" s="4">
        <f ca="1">SUMIF('Modulo investimenti'!$B$80:$AN$94,"Ammortamento Materiale Immobili",'Modulo investimenti'!AN$80:BW$94)+'SP Iniziale'!AM18</f>
        <v>833.33333333333337</v>
      </c>
    </row>
    <row r="14" spans="2:39" x14ac:dyDescent="0.25">
      <c r="B14" t="s">
        <v>295</v>
      </c>
      <c r="C14" s="4"/>
      <c r="D14" s="4">
        <f ca="1">SUMIF('Modulo investimenti'!$B$80:$AN$94,"Ammortamento Materiale Impianti e Macchinari",'Modulo investimenti'!E$80:AN$94)+'SP Iniziale'!D22</f>
        <v>625</v>
      </c>
      <c r="E14" s="4">
        <f ca="1">SUMIF('Modulo investimenti'!$B$80:$AN$94,"Ammortamento Materiale Impianti e Macchinari",'Modulo investimenti'!F$80:AO$94)+'SP Iniziale'!E22</f>
        <v>625</v>
      </c>
      <c r="F14" s="4">
        <f ca="1">SUMIF('Modulo investimenti'!$B$80:$AN$94,"Ammortamento Materiale Impianti e Macchinari",'Modulo investimenti'!G$80:AP$94)+'SP Iniziale'!F22</f>
        <v>625</v>
      </c>
      <c r="G14" s="4">
        <f ca="1">SUMIF('Modulo investimenti'!$B$80:$AN$94,"Ammortamento Materiale Impianti e Macchinari",'Modulo investimenti'!H$80:AQ$94)+'SP Iniziale'!G22</f>
        <v>625</v>
      </c>
      <c r="H14" s="4">
        <f ca="1">SUMIF('Modulo investimenti'!$B$80:$AN$94,"Ammortamento Materiale Impianti e Macchinari",'Modulo investimenti'!I$80:AR$94)+'SP Iniziale'!H22</f>
        <v>625</v>
      </c>
      <c r="I14" s="4">
        <f ca="1">SUMIF('Modulo investimenti'!$B$80:$AN$94,"Ammortamento Materiale Impianti e Macchinari",'Modulo investimenti'!J$80:AS$94)+'SP Iniziale'!I22</f>
        <v>625</v>
      </c>
      <c r="J14" s="4">
        <f ca="1">SUMIF('Modulo investimenti'!$B$80:$AN$94,"Ammortamento Materiale Impianti e Macchinari",'Modulo investimenti'!K$80:AT$94)+'SP Iniziale'!J22</f>
        <v>625</v>
      </c>
      <c r="K14" s="4">
        <f ca="1">SUMIF('Modulo investimenti'!$B$80:$AN$94,"Ammortamento Materiale Impianti e Macchinari",'Modulo investimenti'!L$80:AU$94)+'SP Iniziale'!K22</f>
        <v>625</v>
      </c>
      <c r="L14" s="4">
        <f ca="1">SUMIF('Modulo investimenti'!$B$80:$AN$94,"Ammortamento Materiale Impianti e Macchinari",'Modulo investimenti'!M$80:AV$94)+'SP Iniziale'!L22</f>
        <v>625</v>
      </c>
      <c r="M14" s="4">
        <f ca="1">SUMIF('Modulo investimenti'!$B$80:$AN$94,"Ammortamento Materiale Impianti e Macchinari",'Modulo investimenti'!N$80:AW$94)+'SP Iniziale'!M22</f>
        <v>625</v>
      </c>
      <c r="N14" s="4">
        <f ca="1">SUMIF('Modulo investimenti'!$B$80:$AN$94,"Ammortamento Materiale Impianti e Macchinari",'Modulo investimenti'!O$80:AX$94)+'SP Iniziale'!N22</f>
        <v>625</v>
      </c>
      <c r="O14" s="4">
        <f ca="1">SUMIF('Modulo investimenti'!$B$80:$AN$94,"Ammortamento Materiale Impianti e Macchinari",'Modulo investimenti'!P$80:AY$94)+'SP Iniziale'!O22</f>
        <v>625</v>
      </c>
      <c r="P14" s="4">
        <f ca="1">SUMIF('Modulo investimenti'!$B$80:$AN$94,"Ammortamento Materiale Impianti e Macchinari",'Modulo investimenti'!Q$80:AZ$94)+'SP Iniziale'!P22</f>
        <v>625</v>
      </c>
      <c r="Q14" s="4">
        <f ca="1">SUMIF('Modulo investimenti'!$B$80:$AN$94,"Ammortamento Materiale Impianti e Macchinari",'Modulo investimenti'!R$80:BA$94)+'SP Iniziale'!Q22</f>
        <v>625</v>
      </c>
      <c r="R14" s="4">
        <f ca="1">SUMIF('Modulo investimenti'!$B$80:$AN$94,"Ammortamento Materiale Impianti e Macchinari",'Modulo investimenti'!S$80:BB$94)+'SP Iniziale'!R22</f>
        <v>625</v>
      </c>
      <c r="S14" s="4">
        <f ca="1">SUMIF('Modulo investimenti'!$B$80:$AN$94,"Ammortamento Materiale Impianti e Macchinari",'Modulo investimenti'!T$80:BC$94)+'SP Iniziale'!S22</f>
        <v>625</v>
      </c>
      <c r="T14" s="4">
        <f ca="1">SUMIF('Modulo investimenti'!$B$80:$AN$94,"Ammortamento Materiale Impianti e Macchinari",'Modulo investimenti'!U$80:BD$94)+'SP Iniziale'!T22</f>
        <v>625</v>
      </c>
      <c r="U14" s="4">
        <f ca="1">SUMIF('Modulo investimenti'!$B$80:$AN$94,"Ammortamento Materiale Impianti e Macchinari",'Modulo investimenti'!V$80:BE$94)+'SP Iniziale'!U22</f>
        <v>625</v>
      </c>
      <c r="V14" s="4">
        <f ca="1">SUMIF('Modulo investimenti'!$B$80:$AN$94,"Ammortamento Materiale Impianti e Macchinari",'Modulo investimenti'!W$80:BF$94)+'SP Iniziale'!V22</f>
        <v>625</v>
      </c>
      <c r="W14" s="4">
        <f ca="1">SUMIF('Modulo investimenti'!$B$80:$AN$94,"Ammortamento Materiale Impianti e Macchinari",'Modulo investimenti'!X$80:BG$94)+'SP Iniziale'!W22</f>
        <v>625</v>
      </c>
      <c r="X14" s="4">
        <f ca="1">SUMIF('Modulo investimenti'!$B$80:$AN$94,"Ammortamento Materiale Impianti e Macchinari",'Modulo investimenti'!Y$80:BH$94)+'SP Iniziale'!X22</f>
        <v>625</v>
      </c>
      <c r="Y14" s="4">
        <f ca="1">SUMIF('Modulo investimenti'!$B$80:$AN$94,"Ammortamento Materiale Impianti e Macchinari",'Modulo investimenti'!Z$80:BI$94)+'SP Iniziale'!Y22</f>
        <v>625</v>
      </c>
      <c r="Z14" s="4">
        <f ca="1">SUMIF('Modulo investimenti'!$B$80:$AN$94,"Ammortamento Materiale Impianti e Macchinari",'Modulo investimenti'!AA$80:BJ$94)+'SP Iniziale'!Z22</f>
        <v>625</v>
      </c>
      <c r="AA14" s="4">
        <f ca="1">SUMIF('Modulo investimenti'!$B$80:$AN$94,"Ammortamento Materiale Impianti e Macchinari",'Modulo investimenti'!AB$80:BK$94)+'SP Iniziale'!AA22</f>
        <v>625</v>
      </c>
      <c r="AB14" s="4">
        <f ca="1">SUMIF('Modulo investimenti'!$B$80:$AN$94,"Ammortamento Materiale Impianti e Macchinari",'Modulo investimenti'!AC$80:BL$94)+'SP Iniziale'!AB22</f>
        <v>625</v>
      </c>
      <c r="AC14" s="4">
        <f ca="1">SUMIF('Modulo investimenti'!$B$80:$AN$94,"Ammortamento Materiale Impianti e Macchinari",'Modulo investimenti'!AD$80:BM$94)+'SP Iniziale'!AC22</f>
        <v>625</v>
      </c>
      <c r="AD14" s="4">
        <f ca="1">SUMIF('Modulo investimenti'!$B$80:$AN$94,"Ammortamento Materiale Impianti e Macchinari",'Modulo investimenti'!AE$80:BN$94)+'SP Iniziale'!AD22</f>
        <v>625</v>
      </c>
      <c r="AE14" s="4">
        <f ca="1">SUMIF('Modulo investimenti'!$B$80:$AN$94,"Ammortamento Materiale Impianti e Macchinari",'Modulo investimenti'!AF$80:BO$94)+'SP Iniziale'!AE22</f>
        <v>625</v>
      </c>
      <c r="AF14" s="4">
        <f ca="1">SUMIF('Modulo investimenti'!$B$80:$AN$94,"Ammortamento Materiale Impianti e Macchinari",'Modulo investimenti'!AG$80:BP$94)+'SP Iniziale'!AF22</f>
        <v>625</v>
      </c>
      <c r="AG14" s="4">
        <f ca="1">SUMIF('Modulo investimenti'!$B$80:$AN$94,"Ammortamento Materiale Impianti e Macchinari",'Modulo investimenti'!AH$80:BQ$94)+'SP Iniziale'!AG22</f>
        <v>625</v>
      </c>
      <c r="AH14" s="4">
        <f ca="1">SUMIF('Modulo investimenti'!$B$80:$AN$94,"Ammortamento Materiale Impianti e Macchinari",'Modulo investimenti'!AI$80:BR$94)+'SP Iniziale'!AH22</f>
        <v>625</v>
      </c>
      <c r="AI14" s="4">
        <f ca="1">SUMIF('Modulo investimenti'!$B$80:$AN$94,"Ammortamento Materiale Impianti e Macchinari",'Modulo investimenti'!AJ$80:BS$94)+'SP Iniziale'!AI22</f>
        <v>625</v>
      </c>
      <c r="AJ14" s="4">
        <f ca="1">SUMIF('Modulo investimenti'!$B$80:$AN$94,"Ammortamento Materiale Impianti e Macchinari",'Modulo investimenti'!AK$80:BT$94)+'SP Iniziale'!AJ22</f>
        <v>625</v>
      </c>
      <c r="AK14" s="4">
        <f ca="1">SUMIF('Modulo investimenti'!$B$80:$AN$94,"Ammortamento Materiale Impianti e Macchinari",'Modulo investimenti'!AL$80:BU$94)+'SP Iniziale'!AK22</f>
        <v>625</v>
      </c>
      <c r="AL14" s="4">
        <f ca="1">SUMIF('Modulo investimenti'!$B$80:$AN$94,"Ammortamento Materiale Impianti e Macchinari",'Modulo investimenti'!AM$80:BV$94)+'SP Iniziale'!AL22</f>
        <v>625</v>
      </c>
      <c r="AM14" s="4">
        <f ca="1">SUMIF('Modulo investimenti'!$B$80:$AN$94,"Ammortamento Materiale Impianti e Macchinari",'Modulo investimenti'!AN$80:BW$94)+'SP Iniziale'!AM22</f>
        <v>625</v>
      </c>
    </row>
    <row r="15" spans="2:39" x14ac:dyDescent="0.25">
      <c r="B15" t="s">
        <v>296</v>
      </c>
      <c r="C15" s="4"/>
      <c r="D15" s="4">
        <f ca="1">SUMIF('Modulo investimenti'!$B$80:$AN$94,"Ammortamento Immateriali",'Modulo investimenti'!E$80:AN$94)+'SP Iniziale'!D29</f>
        <v>0</v>
      </c>
      <c r="E15" s="4">
        <f ca="1">SUMIF('Modulo investimenti'!$B$80:$AN$94,"Ammortamento Immateriali",'Modulo investimenti'!F$80:AO$94)+'SP Iniziale'!E29</f>
        <v>0</v>
      </c>
      <c r="F15" s="4">
        <f ca="1">SUMIF('Modulo investimenti'!$B$80:$AN$94,"Ammortamento Immateriali",'Modulo investimenti'!G$80:AP$94)+'SP Iniziale'!F29</f>
        <v>0</v>
      </c>
      <c r="G15" s="4">
        <f ca="1">SUMIF('Modulo investimenti'!$B$80:$AN$94,"Ammortamento Immateriali",'Modulo investimenti'!H$80:AQ$94)+'SP Iniziale'!G29</f>
        <v>0</v>
      </c>
      <c r="H15" s="4">
        <f ca="1">SUMIF('Modulo investimenti'!$B$80:$AN$94,"Ammortamento Immateriali",'Modulo investimenti'!I$80:AR$94)+'SP Iniziale'!H29</f>
        <v>0</v>
      </c>
      <c r="I15" s="4">
        <f ca="1">SUMIF('Modulo investimenti'!$B$80:$AN$94,"Ammortamento Immateriali",'Modulo investimenti'!J$80:AS$94)+'SP Iniziale'!I29</f>
        <v>0</v>
      </c>
      <c r="J15" s="4">
        <f ca="1">SUMIF('Modulo investimenti'!$B$80:$AN$94,"Ammortamento Immateriali",'Modulo investimenti'!K$80:AT$94)+'SP Iniziale'!J29</f>
        <v>0</v>
      </c>
      <c r="K15" s="4">
        <f ca="1">SUMIF('Modulo investimenti'!$B$80:$AN$94,"Ammortamento Immateriali",'Modulo investimenti'!L$80:AU$94)+'SP Iniziale'!K29</f>
        <v>0</v>
      </c>
      <c r="L15" s="4">
        <f ca="1">SUMIF('Modulo investimenti'!$B$80:$AN$94,"Ammortamento Immateriali",'Modulo investimenti'!M$80:AV$94)+'SP Iniziale'!L29</f>
        <v>0</v>
      </c>
      <c r="M15" s="4">
        <f ca="1">SUMIF('Modulo investimenti'!$B$80:$AN$94,"Ammortamento Immateriali",'Modulo investimenti'!N$80:AW$94)+'SP Iniziale'!M29</f>
        <v>0</v>
      </c>
      <c r="N15" s="4">
        <f ca="1">SUMIF('Modulo investimenti'!$B$80:$AN$94,"Ammortamento Immateriali",'Modulo investimenti'!O$80:AX$94)+'SP Iniziale'!N29</f>
        <v>0</v>
      </c>
      <c r="O15" s="4">
        <f ca="1">SUMIF('Modulo investimenti'!$B$80:$AN$94,"Ammortamento Immateriali",'Modulo investimenti'!P$80:AY$94)+'SP Iniziale'!O29</f>
        <v>0</v>
      </c>
      <c r="P15" s="4">
        <f ca="1">SUMIF('Modulo investimenti'!$B$80:$AN$94,"Ammortamento Immateriali",'Modulo investimenti'!Q$80:AZ$94)+'SP Iniziale'!P29</f>
        <v>0</v>
      </c>
      <c r="Q15" s="4">
        <f ca="1">SUMIF('Modulo investimenti'!$B$80:$AN$94,"Ammortamento Immateriali",'Modulo investimenti'!R$80:BA$94)+'SP Iniziale'!Q29</f>
        <v>0</v>
      </c>
      <c r="R15" s="4">
        <f ca="1">SUMIF('Modulo investimenti'!$B$80:$AN$94,"Ammortamento Immateriali",'Modulo investimenti'!S$80:BB$94)+'SP Iniziale'!R29</f>
        <v>0</v>
      </c>
      <c r="S15" s="4">
        <f ca="1">SUMIF('Modulo investimenti'!$B$80:$AN$94,"Ammortamento Immateriali",'Modulo investimenti'!T$80:BC$94)+'SP Iniziale'!S29</f>
        <v>0</v>
      </c>
      <c r="T15" s="4">
        <f ca="1">SUMIF('Modulo investimenti'!$B$80:$AN$94,"Ammortamento Immateriali",'Modulo investimenti'!U$80:BD$94)+'SP Iniziale'!T29</f>
        <v>0</v>
      </c>
      <c r="U15" s="4">
        <f ca="1">SUMIF('Modulo investimenti'!$B$80:$AN$94,"Ammortamento Immateriali",'Modulo investimenti'!V$80:BE$94)+'SP Iniziale'!U29</f>
        <v>0</v>
      </c>
      <c r="V15" s="4">
        <f ca="1">SUMIF('Modulo investimenti'!$B$80:$AN$94,"Ammortamento Immateriali",'Modulo investimenti'!W$80:BF$94)+'SP Iniziale'!V29</f>
        <v>0</v>
      </c>
      <c r="W15" s="4">
        <f ca="1">SUMIF('Modulo investimenti'!$B$80:$AN$94,"Ammortamento Immateriali",'Modulo investimenti'!X$80:BG$94)+'SP Iniziale'!W29</f>
        <v>0</v>
      </c>
      <c r="X15" s="4">
        <f ca="1">SUMIF('Modulo investimenti'!$B$80:$AN$94,"Ammortamento Immateriali",'Modulo investimenti'!Y$80:BH$94)+'SP Iniziale'!X29</f>
        <v>0</v>
      </c>
      <c r="Y15" s="4">
        <f ca="1">SUMIF('Modulo investimenti'!$B$80:$AN$94,"Ammortamento Immateriali",'Modulo investimenti'!Z$80:BI$94)+'SP Iniziale'!Y29</f>
        <v>0</v>
      </c>
      <c r="Z15" s="4">
        <f ca="1">SUMIF('Modulo investimenti'!$B$80:$AN$94,"Ammortamento Immateriali",'Modulo investimenti'!AA$80:BJ$94)+'SP Iniziale'!Z29</f>
        <v>0</v>
      </c>
      <c r="AA15" s="4">
        <f ca="1">SUMIF('Modulo investimenti'!$B$80:$AN$94,"Ammortamento Immateriali",'Modulo investimenti'!AB$80:BK$94)+'SP Iniziale'!AA29</f>
        <v>0</v>
      </c>
      <c r="AB15" s="4">
        <f ca="1">SUMIF('Modulo investimenti'!$B$80:$AN$94,"Ammortamento Immateriali",'Modulo investimenti'!AC$80:BL$94)+'SP Iniziale'!AB29</f>
        <v>0</v>
      </c>
      <c r="AC15" s="4">
        <f ca="1">SUMIF('Modulo investimenti'!$B$80:$AN$94,"Ammortamento Immateriali",'Modulo investimenti'!AD$80:BM$94)+'SP Iniziale'!AC29</f>
        <v>0</v>
      </c>
      <c r="AD15" s="4">
        <f ca="1">SUMIF('Modulo investimenti'!$B$80:$AN$94,"Ammortamento Immateriali",'Modulo investimenti'!AE$80:BN$94)+'SP Iniziale'!AD29</f>
        <v>0</v>
      </c>
      <c r="AE15" s="4">
        <f ca="1">SUMIF('Modulo investimenti'!$B$80:$AN$94,"Ammortamento Immateriali",'Modulo investimenti'!AF$80:BO$94)+'SP Iniziale'!AE29</f>
        <v>0</v>
      </c>
      <c r="AF15" s="4">
        <f ca="1">SUMIF('Modulo investimenti'!$B$80:$AN$94,"Ammortamento Immateriali",'Modulo investimenti'!AG$80:BP$94)+'SP Iniziale'!AF29</f>
        <v>0</v>
      </c>
      <c r="AG15" s="4">
        <f ca="1">SUMIF('Modulo investimenti'!$B$80:$AN$94,"Ammortamento Immateriali",'Modulo investimenti'!AH$80:BQ$94)+'SP Iniziale'!AG29</f>
        <v>0</v>
      </c>
      <c r="AH15" s="4">
        <f ca="1">SUMIF('Modulo investimenti'!$B$80:$AN$94,"Ammortamento Immateriali",'Modulo investimenti'!AI$80:BR$94)+'SP Iniziale'!AH29</f>
        <v>0</v>
      </c>
      <c r="AI15" s="4">
        <f ca="1">SUMIF('Modulo investimenti'!$B$80:$AN$94,"Ammortamento Immateriali",'Modulo investimenti'!AJ$80:BS$94)+'SP Iniziale'!AI29</f>
        <v>0</v>
      </c>
      <c r="AJ15" s="4">
        <f ca="1">SUMIF('Modulo investimenti'!$B$80:$AN$94,"Ammortamento Immateriali",'Modulo investimenti'!AK$80:BT$94)+'SP Iniziale'!AJ29</f>
        <v>0</v>
      </c>
      <c r="AK15" s="4">
        <f ca="1">SUMIF('Modulo investimenti'!$B$80:$AN$94,"Ammortamento Immateriali",'Modulo investimenti'!AL$80:BU$94)+'SP Iniziale'!AK29</f>
        <v>0</v>
      </c>
      <c r="AL15" s="4">
        <f ca="1">SUMIF('Modulo investimenti'!$B$80:$AN$94,"Ammortamento Immateriali",'Modulo investimenti'!AM$80:BV$94)+'SP Iniziale'!AL29</f>
        <v>0</v>
      </c>
      <c r="AM15" s="4">
        <f ca="1">SUMIF('Modulo investimenti'!$B$80:$AN$94,"Ammortamento Immateriali",'Modulo investimenti'!AN$80:BW$94)+'SP Iniziale'!AM29</f>
        <v>0</v>
      </c>
    </row>
    <row r="16" spans="2:39" s="9" customFormat="1" x14ac:dyDescent="0.25">
      <c r="B16" t="s">
        <v>297</v>
      </c>
      <c r="C16" s="4"/>
      <c r="D16" s="4">
        <f>'Modulo investimenti'!E76-'SP Iniziale'!D40</f>
        <v>106750</v>
      </c>
      <c r="E16" s="4">
        <f>'Modulo investimenti'!F76-'SP Iniziale'!E40</f>
        <v>-106750</v>
      </c>
      <c r="F16" s="4">
        <f>'Modulo investimenti'!G76-'SP Iniziale'!F40</f>
        <v>0</v>
      </c>
      <c r="G16" s="4">
        <f>'Modulo investimenti'!H76-'SP Iniziale'!G40</f>
        <v>0</v>
      </c>
      <c r="H16" s="4">
        <f>'Modulo investimenti'!I76-'SP Iniziale'!H40</f>
        <v>0</v>
      </c>
      <c r="I16" s="4">
        <f>'Modulo investimenti'!J76-'SP Iniziale'!I40</f>
        <v>0</v>
      </c>
      <c r="J16" s="4">
        <f>'Modulo investimenti'!K76-'SP Iniziale'!J40</f>
        <v>0</v>
      </c>
      <c r="K16" s="4">
        <f>'Modulo investimenti'!L76-'SP Iniziale'!K40</f>
        <v>0</v>
      </c>
      <c r="L16" s="4">
        <f>'Modulo investimenti'!M76-'SP Iniziale'!L40</f>
        <v>0</v>
      </c>
      <c r="M16" s="4">
        <f>'Modulo investimenti'!N76-'SP Iniziale'!M40</f>
        <v>0</v>
      </c>
      <c r="N16" s="4">
        <f>'Modulo investimenti'!O76-'SP Iniziale'!N40</f>
        <v>0</v>
      </c>
      <c r="O16" s="4">
        <f>'Modulo investimenti'!P76-'SP Iniziale'!O40</f>
        <v>0</v>
      </c>
      <c r="P16" s="4">
        <f>'Modulo investimenti'!Q76-'SP Iniziale'!P40</f>
        <v>0</v>
      </c>
      <c r="Q16" s="4">
        <f>'Modulo investimenti'!R76-'SP Iniziale'!Q40</f>
        <v>0</v>
      </c>
      <c r="R16" s="4">
        <f>'Modulo investimenti'!S76-'SP Iniziale'!R40</f>
        <v>0</v>
      </c>
      <c r="S16" s="4">
        <f>'Modulo investimenti'!T76-'SP Iniziale'!S40</f>
        <v>0</v>
      </c>
      <c r="T16" s="4">
        <f>'Modulo investimenti'!U76-'SP Iniziale'!T40</f>
        <v>0</v>
      </c>
      <c r="U16" s="4">
        <f>'Modulo investimenti'!V76-'SP Iniziale'!U40</f>
        <v>0</v>
      </c>
      <c r="V16" s="4">
        <f>'Modulo investimenti'!W76-'SP Iniziale'!V40</f>
        <v>0</v>
      </c>
      <c r="W16" s="4">
        <f>'Modulo investimenti'!X76-'SP Iniziale'!W40</f>
        <v>0</v>
      </c>
      <c r="X16" s="4">
        <f>'Modulo investimenti'!Y76-'SP Iniziale'!X40</f>
        <v>0</v>
      </c>
      <c r="Y16" s="4">
        <f>'Modulo investimenti'!Z76-'SP Iniziale'!Y40</f>
        <v>0</v>
      </c>
      <c r="Z16" s="4">
        <f>'Modulo investimenti'!AA76-'SP Iniziale'!Z40</f>
        <v>0</v>
      </c>
      <c r="AA16" s="4">
        <f>'Modulo investimenti'!AB76-'SP Iniziale'!AA40</f>
        <v>0</v>
      </c>
      <c r="AB16" s="4">
        <f>'Modulo investimenti'!AC76-'SP Iniziale'!AB40</f>
        <v>0</v>
      </c>
      <c r="AC16" s="4">
        <f>'Modulo investimenti'!AD76-'SP Iniziale'!AC40</f>
        <v>0</v>
      </c>
      <c r="AD16" s="4">
        <f>'Modulo investimenti'!AE76-'SP Iniziale'!AD40</f>
        <v>0</v>
      </c>
      <c r="AE16" s="4">
        <f>'Modulo investimenti'!AF76-'SP Iniziale'!AE40</f>
        <v>0</v>
      </c>
      <c r="AF16" s="4">
        <f>'Modulo investimenti'!AG76-'SP Iniziale'!AF40</f>
        <v>0</v>
      </c>
      <c r="AG16" s="4">
        <f>'Modulo investimenti'!AH76-'SP Iniziale'!AG40</f>
        <v>0</v>
      </c>
      <c r="AH16" s="4">
        <f>'Modulo investimenti'!AI76-'SP Iniziale'!AH40</f>
        <v>0</v>
      </c>
      <c r="AI16" s="4">
        <f>'Modulo investimenti'!AJ76-'SP Iniziale'!AI40</f>
        <v>0</v>
      </c>
      <c r="AJ16" s="4">
        <f>'Modulo investimenti'!AK76-'SP Iniziale'!AJ40</f>
        <v>0</v>
      </c>
      <c r="AK16" s="4">
        <f>'Modulo investimenti'!AL76-'SP Iniziale'!AK40</f>
        <v>0</v>
      </c>
      <c r="AL16" s="4">
        <f>'Modulo investimenti'!AM76-'SP Iniziale'!AL40</f>
        <v>0</v>
      </c>
      <c r="AM16" s="4">
        <f>'Modulo investimenti'!AN76-'SP Iniziale'!AM40</f>
        <v>0</v>
      </c>
    </row>
    <row r="17" spans="2:39" x14ac:dyDescent="0.25">
      <c r="B17" t="s">
        <v>40</v>
      </c>
      <c r="C17" s="4"/>
      <c r="D17" s="4">
        <f>'Modulo personale'!C33-'SP Iniziale'!D41</f>
        <v>1000</v>
      </c>
      <c r="E17" s="4">
        <f>'Modulo personale'!D33-'SP Iniziale'!E41</f>
        <v>500</v>
      </c>
      <c r="F17" s="4">
        <f>'Modulo personale'!E33-'SP Iniziale'!F41</f>
        <v>1000</v>
      </c>
      <c r="G17" s="4">
        <f>'Modulo personale'!F33-'SP Iniziale'!G41</f>
        <v>1000</v>
      </c>
      <c r="H17" s="4">
        <f>'Modulo personale'!G33-'SP Iniziale'!H41</f>
        <v>1000</v>
      </c>
      <c r="I17" s="4">
        <f>'Modulo personale'!H33-'SP Iniziale'!I41</f>
        <v>-1250</v>
      </c>
      <c r="J17" s="4">
        <f>'Modulo personale'!I33-'SP Iniziale'!J41</f>
        <v>1000</v>
      </c>
      <c r="K17" s="4">
        <f>'Modulo personale'!J33-'SP Iniziale'!K41</f>
        <v>1000</v>
      </c>
      <c r="L17" s="4">
        <f>'Modulo personale'!K33-'SP Iniziale'!L41</f>
        <v>1000</v>
      </c>
      <c r="M17" s="4">
        <f>'Modulo personale'!L33-'SP Iniziale'!M41</f>
        <v>1000</v>
      </c>
      <c r="N17" s="4">
        <f>'Modulo personale'!M33-'SP Iniziale'!N41</f>
        <v>1000</v>
      </c>
      <c r="O17" s="4">
        <f>'Modulo personale'!N33-'SP Iniziale'!O41</f>
        <v>1000</v>
      </c>
      <c r="P17" s="4">
        <f>'Modulo personale'!O33-'SP Iniziale'!P41</f>
        <v>910.00000000000091</v>
      </c>
      <c r="Q17" s="4">
        <f>'Modulo personale'!P33-'SP Iniziale'!Q41</f>
        <v>-4246.1999999999989</v>
      </c>
      <c r="R17" s="4">
        <f>'Modulo personale'!Q33-'SP Iniziale'!R41</f>
        <v>910.00000000000091</v>
      </c>
      <c r="S17" s="4">
        <f>'Modulo personale'!R33-'SP Iniziale'!S41</f>
        <v>910.00000000000091</v>
      </c>
      <c r="T17" s="4">
        <f>'Modulo personale'!S33-'SP Iniziale'!T41</f>
        <v>910.00000000000091</v>
      </c>
      <c r="U17" s="4">
        <f>'Modulo personale'!T33-'SP Iniziale'!U41</f>
        <v>-3476.7285000000011</v>
      </c>
      <c r="V17" s="4">
        <f>'Modulo personale'!U33-'SP Iniziale'!V41</f>
        <v>910.00000000000091</v>
      </c>
      <c r="W17" s="4">
        <f>'Modulo personale'!V33-'SP Iniziale'!W41</f>
        <v>910.00000000000091</v>
      </c>
      <c r="X17" s="4">
        <f>'Modulo personale'!W33-'SP Iniziale'!X41</f>
        <v>910.00000000000091</v>
      </c>
      <c r="Y17" s="4">
        <f>'Modulo personale'!X33-'SP Iniziale'!Y41</f>
        <v>910.00000000000091</v>
      </c>
      <c r="Z17" s="4">
        <f>'Modulo personale'!Y33-'SP Iniziale'!Z41</f>
        <v>910.00000000000091</v>
      </c>
      <c r="AA17" s="4">
        <f>'Modulo personale'!Z33-'SP Iniziale'!AA41</f>
        <v>910.00000000000091</v>
      </c>
      <c r="AB17" s="4">
        <f>'Modulo personale'!AA33-'SP Iniziale'!AB41</f>
        <v>818.65000000000146</v>
      </c>
      <c r="AC17" s="4">
        <f>'Modulo personale'!AB33-'SP Iniziale'!AC41</f>
        <v>-5077.1842161687509</v>
      </c>
      <c r="AD17" s="4">
        <f>'Modulo personale'!AC33-'SP Iniziale'!AD41</f>
        <v>818.65000000000146</v>
      </c>
      <c r="AE17" s="4">
        <f>'Modulo personale'!AD33-'SP Iniziale'!AE41</f>
        <v>818.65000000000146</v>
      </c>
      <c r="AF17" s="4">
        <f>'Modulo personale'!AE33-'SP Iniziale'!AF41</f>
        <v>818.65000000000146</v>
      </c>
      <c r="AG17" s="4">
        <f>'Modulo personale'!AF33-'SP Iniziale'!AG41</f>
        <v>-3726.953705992526</v>
      </c>
      <c r="AH17" s="4">
        <f>'Modulo personale'!AG33-'SP Iniziale'!AH41</f>
        <v>818.65000000000146</v>
      </c>
      <c r="AI17" s="4">
        <f>'Modulo personale'!AH33-'SP Iniziale'!AI41</f>
        <v>818.65000000000146</v>
      </c>
      <c r="AJ17" s="4">
        <f>'Modulo personale'!AI33-'SP Iniziale'!AJ41</f>
        <v>818.65000000000146</v>
      </c>
      <c r="AK17" s="4">
        <f>'Modulo personale'!AJ33-'SP Iniziale'!AK41</f>
        <v>818.65000000000146</v>
      </c>
      <c r="AL17" s="4">
        <f>'Modulo personale'!AK33-'SP Iniziale'!AL41</f>
        <v>818.65000000000146</v>
      </c>
      <c r="AM17" s="4">
        <f>'Modulo personale'!AL33-'SP Iniziale'!AM41</f>
        <v>818.65000000000146</v>
      </c>
    </row>
    <row r="18" spans="2:39" x14ac:dyDescent="0.25">
      <c r="B18" t="s">
        <v>87</v>
      </c>
      <c r="C18" s="4"/>
      <c r="D18" s="4">
        <f>'Modulo personale'!C31-'SP Iniziale'!D53</f>
        <v>-49440</v>
      </c>
      <c r="E18" s="4">
        <f>'Modulo personale'!D31-'SP Iniziale'!E53</f>
        <v>560</v>
      </c>
      <c r="F18" s="4">
        <f>'Modulo personale'!E31-'SP Iniziale'!F53</f>
        <v>560</v>
      </c>
      <c r="G18" s="4">
        <f>'Modulo personale'!F31-'SP Iniziale'!G53</f>
        <v>560</v>
      </c>
      <c r="H18" s="4">
        <f>'Modulo personale'!G31-'SP Iniziale'!H53</f>
        <v>560</v>
      </c>
      <c r="I18" s="4">
        <f>'Modulo personale'!H31-'SP Iniziale'!I53</f>
        <v>560</v>
      </c>
      <c r="J18" s="4">
        <f>'Modulo personale'!I31-'SP Iniziale'!J53</f>
        <v>560</v>
      </c>
      <c r="K18" s="4">
        <f>'Modulo personale'!J31-'SP Iniziale'!K53</f>
        <v>560</v>
      </c>
      <c r="L18" s="4">
        <f>'Modulo personale'!K31-'SP Iniziale'!L53</f>
        <v>560</v>
      </c>
      <c r="M18" s="4">
        <f>'Modulo personale'!L31-'SP Iniziale'!M53</f>
        <v>560</v>
      </c>
      <c r="N18" s="4">
        <f>'Modulo personale'!M31-'SP Iniziale'!N53</f>
        <v>560</v>
      </c>
      <c r="O18" s="4">
        <f>'Modulo personale'!N31-'SP Iniziale'!O53</f>
        <v>560</v>
      </c>
      <c r="P18" s="4">
        <f>'Modulo personale'!O31-'SP Iniziale'!P53</f>
        <v>560</v>
      </c>
      <c r="Q18" s="4">
        <f>'Modulo personale'!P31-'SP Iniziale'!Q53</f>
        <v>560</v>
      </c>
      <c r="R18" s="4">
        <f>'Modulo personale'!Q31-'SP Iniziale'!R53</f>
        <v>560</v>
      </c>
      <c r="S18" s="4">
        <f>'Modulo personale'!R31-'SP Iniziale'!S53</f>
        <v>560</v>
      </c>
      <c r="T18" s="4">
        <f>'Modulo personale'!S31-'SP Iniziale'!T53</f>
        <v>560</v>
      </c>
      <c r="U18" s="4">
        <f>'Modulo personale'!T31-'SP Iniziale'!U53</f>
        <v>560</v>
      </c>
      <c r="V18" s="4">
        <f>'Modulo personale'!U31-'SP Iniziale'!V53</f>
        <v>560</v>
      </c>
      <c r="W18" s="4">
        <f>'Modulo personale'!V31-'SP Iniziale'!W53</f>
        <v>560</v>
      </c>
      <c r="X18" s="4">
        <f>'Modulo personale'!W31-'SP Iniziale'!X53</f>
        <v>560</v>
      </c>
      <c r="Y18" s="4">
        <f>'Modulo personale'!X31-'SP Iniziale'!Y53</f>
        <v>560</v>
      </c>
      <c r="Z18" s="4">
        <f>'Modulo personale'!Y31-'SP Iniziale'!Z53</f>
        <v>560</v>
      </c>
      <c r="AA18" s="4">
        <f>'Modulo personale'!Z31-'SP Iniziale'!AA53</f>
        <v>560</v>
      </c>
      <c r="AB18" s="4">
        <f>'Modulo personale'!AA31-'SP Iniziale'!AB53</f>
        <v>560</v>
      </c>
      <c r="AC18" s="4">
        <f>'Modulo personale'!AB31-'SP Iniziale'!AC53</f>
        <v>560</v>
      </c>
      <c r="AD18" s="4">
        <f>'Modulo personale'!AC31-'SP Iniziale'!AD53</f>
        <v>560</v>
      </c>
      <c r="AE18" s="4">
        <f>'Modulo personale'!AD31-'SP Iniziale'!AE53</f>
        <v>560</v>
      </c>
      <c r="AF18" s="4">
        <f>'Modulo personale'!AE31-'SP Iniziale'!AF53</f>
        <v>560</v>
      </c>
      <c r="AG18" s="4">
        <f>'Modulo personale'!AF31-'SP Iniziale'!AG53</f>
        <v>560</v>
      </c>
      <c r="AH18" s="4">
        <f>'Modulo personale'!AG31-'SP Iniziale'!AH53</f>
        <v>560</v>
      </c>
      <c r="AI18" s="4">
        <f>'Modulo personale'!AH31-'SP Iniziale'!AI53</f>
        <v>560</v>
      </c>
      <c r="AJ18" s="4">
        <f>'Modulo personale'!AI31-'SP Iniziale'!AJ53</f>
        <v>560</v>
      </c>
      <c r="AK18" s="4">
        <f>'Modulo personale'!AJ31-'SP Iniziale'!AK53</f>
        <v>560</v>
      </c>
      <c r="AL18" s="4">
        <f>'Modulo personale'!AK31-'SP Iniziale'!AL53</f>
        <v>560</v>
      </c>
      <c r="AM18" s="4">
        <f>'Modulo personale'!AL31-'SP Iniziale'!AM53</f>
        <v>560</v>
      </c>
    </row>
    <row r="19" spans="2:39" s="9" customFormat="1" x14ac:dyDescent="0.25">
      <c r="B19" t="s">
        <v>298</v>
      </c>
      <c r="C19" s="4"/>
      <c r="D19" s="4">
        <f>'Modulo personale'!C36-'SP Iniziale'!D42</f>
        <v>2450</v>
      </c>
      <c r="E19" s="4">
        <f>'Modulo personale'!D36-'SP Iniziale'!E42</f>
        <v>0</v>
      </c>
      <c r="F19" s="4">
        <f>'Modulo personale'!E36-'SP Iniziale'!F42</f>
        <v>0</v>
      </c>
      <c r="G19" s="4">
        <f>'Modulo personale'!F36-'SP Iniziale'!G42</f>
        <v>0</v>
      </c>
      <c r="H19" s="4">
        <f>'Modulo personale'!G36-'SP Iniziale'!H42</f>
        <v>0</v>
      </c>
      <c r="I19" s="4">
        <f>'Modulo personale'!H36-'SP Iniziale'!I42</f>
        <v>0</v>
      </c>
      <c r="J19" s="4">
        <f>'Modulo personale'!I36-'SP Iniziale'!J42</f>
        <v>0</v>
      </c>
      <c r="K19" s="4">
        <f>'Modulo personale'!J36-'SP Iniziale'!K42</f>
        <v>0</v>
      </c>
      <c r="L19" s="4">
        <f>'Modulo personale'!K36-'SP Iniziale'!L42</f>
        <v>0</v>
      </c>
      <c r="M19" s="4">
        <f>'Modulo personale'!L36-'SP Iniziale'!M42</f>
        <v>0</v>
      </c>
      <c r="N19" s="4">
        <f>'Modulo personale'!M36-'SP Iniziale'!N42</f>
        <v>0</v>
      </c>
      <c r="O19" s="4">
        <f>'Modulo personale'!N36-'SP Iniziale'!O42</f>
        <v>0</v>
      </c>
      <c r="P19" s="4">
        <f>'Modulo personale'!O36-'SP Iniziale'!P42</f>
        <v>0</v>
      </c>
      <c r="Q19" s="4">
        <f>'Modulo personale'!P36-'SP Iniziale'!Q42</f>
        <v>0</v>
      </c>
      <c r="R19" s="4">
        <f>'Modulo personale'!Q36-'SP Iniziale'!R42</f>
        <v>0</v>
      </c>
      <c r="S19" s="4">
        <f>'Modulo personale'!R36-'SP Iniziale'!S42</f>
        <v>0</v>
      </c>
      <c r="T19" s="4">
        <f>'Modulo personale'!S36-'SP Iniziale'!T42</f>
        <v>0</v>
      </c>
      <c r="U19" s="4">
        <f>'Modulo personale'!T36-'SP Iniziale'!U42</f>
        <v>0</v>
      </c>
      <c r="V19" s="4">
        <f>'Modulo personale'!U36-'SP Iniziale'!V42</f>
        <v>0</v>
      </c>
      <c r="W19" s="4">
        <f>'Modulo personale'!V36-'SP Iniziale'!W42</f>
        <v>0</v>
      </c>
      <c r="X19" s="4">
        <f>'Modulo personale'!W36-'SP Iniziale'!X42</f>
        <v>0</v>
      </c>
      <c r="Y19" s="4">
        <f>'Modulo personale'!X36-'SP Iniziale'!Y42</f>
        <v>0</v>
      </c>
      <c r="Z19" s="4">
        <f>'Modulo personale'!Y36-'SP Iniziale'!Z42</f>
        <v>0</v>
      </c>
      <c r="AA19" s="4">
        <f>'Modulo personale'!Z36-'SP Iniziale'!AA42</f>
        <v>0</v>
      </c>
      <c r="AB19" s="4">
        <f>'Modulo personale'!AA36-'SP Iniziale'!AB42</f>
        <v>0</v>
      </c>
      <c r="AC19" s="4">
        <f>'Modulo personale'!AB36-'SP Iniziale'!AC42</f>
        <v>0</v>
      </c>
      <c r="AD19" s="4">
        <f>'Modulo personale'!AC36-'SP Iniziale'!AD42</f>
        <v>0</v>
      </c>
      <c r="AE19" s="4">
        <f>'Modulo personale'!AD36-'SP Iniziale'!AE42</f>
        <v>0</v>
      </c>
      <c r="AF19" s="4">
        <f>'Modulo personale'!AE36-'SP Iniziale'!AF42</f>
        <v>0</v>
      </c>
      <c r="AG19" s="4">
        <f>'Modulo personale'!AF36-'SP Iniziale'!AG42</f>
        <v>0</v>
      </c>
      <c r="AH19" s="4">
        <f>'Modulo personale'!AG36-'SP Iniziale'!AH42</f>
        <v>0</v>
      </c>
      <c r="AI19" s="4">
        <f>'Modulo personale'!AH36-'SP Iniziale'!AI42</f>
        <v>0</v>
      </c>
      <c r="AJ19" s="4">
        <f>'Modulo personale'!AI36-'SP Iniziale'!AJ42</f>
        <v>0</v>
      </c>
      <c r="AK19" s="4">
        <f>'Modulo personale'!AJ36-'SP Iniziale'!AK42</f>
        <v>0</v>
      </c>
      <c r="AL19" s="4">
        <f>'Modulo personale'!AK36-'SP Iniziale'!AL42</f>
        <v>0</v>
      </c>
      <c r="AM19" s="4">
        <f>'Modulo personale'!AL36-'SP Iniziale'!AM42</f>
        <v>0</v>
      </c>
    </row>
    <row r="20" spans="2:39" x14ac:dyDescent="0.25">
      <c r="B20" t="s">
        <v>299</v>
      </c>
      <c r="C20" s="4"/>
      <c r="D20" s="4">
        <f>-'SP Iniziale'!D7</f>
        <v>0</v>
      </c>
      <c r="E20" s="4">
        <f>-'SP Iniziale'!E7</f>
        <v>0</v>
      </c>
      <c r="F20" s="4">
        <f>-'SP Iniziale'!F7</f>
        <v>0</v>
      </c>
      <c r="G20" s="4">
        <f>-'SP Iniziale'!G7</f>
        <v>0</v>
      </c>
      <c r="H20" s="4">
        <f>-'SP Iniziale'!H7</f>
        <v>0</v>
      </c>
      <c r="I20" s="4">
        <f>-'SP Iniziale'!I7</f>
        <v>0</v>
      </c>
      <c r="J20" s="4">
        <f>-'SP Iniziale'!J7</f>
        <v>0</v>
      </c>
      <c r="K20" s="4">
        <f>-'SP Iniziale'!K7</f>
        <v>0</v>
      </c>
      <c r="L20" s="4">
        <f>-'SP Iniziale'!L7</f>
        <v>0</v>
      </c>
      <c r="M20" s="4">
        <f>-'SP Iniziale'!M7</f>
        <v>0</v>
      </c>
      <c r="N20" s="4">
        <f>-'SP Iniziale'!N7</f>
        <v>0</v>
      </c>
      <c r="O20" s="4">
        <f>-'SP Iniziale'!O7</f>
        <v>0</v>
      </c>
      <c r="P20" s="4">
        <f>-'SP Iniziale'!P7</f>
        <v>0</v>
      </c>
      <c r="Q20" s="4">
        <f>-'SP Iniziale'!Q7</f>
        <v>0</v>
      </c>
      <c r="R20" s="4">
        <f>-'SP Iniziale'!R7</f>
        <v>0</v>
      </c>
      <c r="S20" s="4">
        <f>-'SP Iniziale'!S7</f>
        <v>0</v>
      </c>
      <c r="T20" s="4">
        <f>-'SP Iniziale'!T7</f>
        <v>0</v>
      </c>
      <c r="U20" s="4">
        <f>-'SP Iniziale'!U7</f>
        <v>0</v>
      </c>
      <c r="V20" s="4">
        <f>-'SP Iniziale'!V7</f>
        <v>0</v>
      </c>
      <c r="W20" s="4">
        <f>-'SP Iniziale'!W7</f>
        <v>0</v>
      </c>
      <c r="X20" s="4">
        <f>-'SP Iniziale'!X7</f>
        <v>0</v>
      </c>
      <c r="Y20" s="4">
        <f>-'SP Iniziale'!Y7</f>
        <v>0</v>
      </c>
      <c r="Z20" s="4">
        <f>-'SP Iniziale'!Z7</f>
        <v>0</v>
      </c>
      <c r="AA20" s="4">
        <f>-'SP Iniziale'!AA7</f>
        <v>0</v>
      </c>
      <c r="AB20" s="4">
        <f>-'SP Iniziale'!AB7</f>
        <v>0</v>
      </c>
      <c r="AC20" s="4">
        <f>-'SP Iniziale'!AC7</f>
        <v>0</v>
      </c>
      <c r="AD20" s="4">
        <f>-'SP Iniziale'!AD7</f>
        <v>0</v>
      </c>
      <c r="AE20" s="4">
        <f>-'SP Iniziale'!AE7</f>
        <v>0</v>
      </c>
      <c r="AF20" s="4">
        <f>-'SP Iniziale'!AF7</f>
        <v>0</v>
      </c>
      <c r="AG20" s="4">
        <f>-'SP Iniziale'!AG7</f>
        <v>0</v>
      </c>
      <c r="AH20" s="4">
        <f>-'SP Iniziale'!AH7</f>
        <v>0</v>
      </c>
      <c r="AI20" s="4">
        <f>-'SP Iniziale'!AI7</f>
        <v>0</v>
      </c>
      <c r="AJ20" s="4">
        <f>-'SP Iniziale'!AJ7</f>
        <v>0</v>
      </c>
      <c r="AK20" s="4">
        <f>-'SP Iniziale'!AK7</f>
        <v>0</v>
      </c>
      <c r="AL20" s="4">
        <f>-'SP Iniziale'!AL7</f>
        <v>0</v>
      </c>
      <c r="AM20" s="4">
        <f>-'SP Iniziale'!AM7</f>
        <v>0</v>
      </c>
    </row>
    <row r="21" spans="2:39" x14ac:dyDescent="0.25">
      <c r="B21" t="s">
        <v>145</v>
      </c>
      <c r="C21" s="4"/>
      <c r="D21" s="4">
        <f>'Modulo Finanziamento'!D23-'Modulo Finanziamento'!D15-'SP Iniziale'!D48</f>
        <v>150000</v>
      </c>
      <c r="E21" s="4">
        <f>'Modulo Finanziamento'!E23-'Modulo Finanziamento'!E15-'SP Iniziale'!E48</f>
        <v>-3822.363492071077</v>
      </c>
      <c r="F21" s="4">
        <f>'Modulo Finanziamento'!F23-'Modulo Finanziamento'!F15-'SP Iniziale'!F48</f>
        <v>-3840.9690396478541</v>
      </c>
      <c r="G21" s="4">
        <f>'Modulo Finanziamento'!G23-'Modulo Finanziamento'!G15-'SP Iniziale'!G48</f>
        <v>-3859.6651506682574</v>
      </c>
      <c r="H21" s="4">
        <f>'Modulo Finanziamento'!H23-'Modulo Finanziamento'!H15-'SP Iniziale'!H48</f>
        <v>-3878.4522659544273</v>
      </c>
      <c r="I21" s="4">
        <f>'Modulo Finanziamento'!I23-'Modulo Finanziamento'!I15-'SP Iniziale'!I48</f>
        <v>-3897.3308284742297</v>
      </c>
      <c r="J21" s="4">
        <f>'Modulo Finanziamento'!J23-'Modulo Finanziamento'!J15-'SP Iniziale'!J48</f>
        <v>-3916.3012833516982</v>
      </c>
      <c r="K21" s="4">
        <f>'Modulo Finanziamento'!K23-'Modulo Finanziamento'!K15-'SP Iniziale'!K48</f>
        <v>-3935.3640778775307</v>
      </c>
      <c r="L21" s="4">
        <f>'Modulo Finanziamento'!L23-'Modulo Finanziamento'!L15-'SP Iniziale'!L48</f>
        <v>-3954.5196615196342</v>
      </c>
      <c r="M21" s="4">
        <f>'Modulo Finanziamento'!M23-'Modulo Finanziamento'!M15-'SP Iniziale'!M48</f>
        <v>-3973.7684859337242</v>
      </c>
      <c r="N21" s="4">
        <f>'Modulo Finanziamento'!N23-'Modulo Finanziamento'!N15-'SP Iniziale'!N48</f>
        <v>-3993.1110049739732</v>
      </c>
      <c r="O21" s="4">
        <f>'Modulo Finanziamento'!O23-'Modulo Finanziamento'!O15-'SP Iniziale'!O48</f>
        <v>-4012.5476747037119</v>
      </c>
      <c r="P21" s="4">
        <f>'Modulo Finanziamento'!P23-'Modulo Finanziamento'!P15-'SP Iniziale'!P48</f>
        <v>-4032.0789534061819</v>
      </c>
      <c r="Q21" s="4">
        <f>'Modulo Finanziamento'!Q23-'Modulo Finanziamento'!Q15-'SP Iniziale'!Q48</f>
        <v>-4051.705301595342</v>
      </c>
      <c r="R21" s="4">
        <f>'Modulo Finanziamento'!R23-'Modulo Finanziamento'!R15-'SP Iniziale'!R48</f>
        <v>-4071.4271820267259</v>
      </c>
      <c r="S21" s="4">
        <f>'Modulo Finanziamento'!S23-'Modulo Finanziamento'!S15-'SP Iniziale'!S48</f>
        <v>-4091.245059708353</v>
      </c>
      <c r="T21" s="4">
        <f>'Modulo Finanziamento'!T23-'Modulo Finanziamento'!T15-'SP Iniziale'!T48</f>
        <v>-4111.1594019116937</v>
      </c>
      <c r="U21" s="4">
        <f>'Modulo Finanziamento'!U23-'Modulo Finanziamento'!U15-'SP Iniziale'!U48</f>
        <v>-4131.1706781826842</v>
      </c>
      <c r="V21" s="4">
        <f>'Modulo Finanziamento'!V23-'Modulo Finanziamento'!V15-'SP Iniziale'!V48</f>
        <v>-4151.2793603528007</v>
      </c>
      <c r="W21" s="4">
        <f>'Modulo Finanziamento'!W23-'Modulo Finanziamento'!W15-'SP Iniziale'!W48</f>
        <v>-4171.4859225501832</v>
      </c>
      <c r="X21" s="4">
        <f>'Modulo Finanziamento'!X23-'Modulo Finanziamento'!X15-'SP Iniziale'!X48</f>
        <v>-4191.7908412108127</v>
      </c>
      <c r="Y21" s="4">
        <f>'Modulo Finanziamento'!Y23-'Modulo Finanziamento'!Y15-'SP Iniziale'!Y48</f>
        <v>-4212.194595089748</v>
      </c>
      <c r="Z21" s="4">
        <f>'Modulo Finanziamento'!Z23-'Modulo Finanziamento'!Z15-'SP Iniziale'!Z48</f>
        <v>-4232.6976652724125</v>
      </c>
      <c r="AA21" s="4">
        <f>'Modulo Finanziamento'!AA23-'Modulo Finanziamento'!AA15-'SP Iniziale'!AA48</f>
        <v>-4253.3005351859356</v>
      </c>
      <c r="AB21" s="4">
        <f>'Modulo Finanziamento'!AB23-'Modulo Finanziamento'!AB15-'SP Iniziale'!AB48</f>
        <v>-4274.0036906105533</v>
      </c>
      <c r="AC21" s="4">
        <f>'Modulo Finanziamento'!AC23-'Modulo Finanziamento'!AC15-'SP Iniziale'!AC48</f>
        <v>-4294.8076196910633</v>
      </c>
      <c r="AD21" s="4">
        <f>'Modulo Finanziamento'!AD23-'Modulo Finanziamento'!AD15-'SP Iniziale'!AD48</f>
        <v>-4315.7128129483299</v>
      </c>
      <c r="AE21" s="4">
        <f>'Modulo Finanziamento'!AE23-'Modulo Finanziamento'!AE15-'SP Iniziale'!AE48</f>
        <v>-4336.7197632908546</v>
      </c>
      <c r="AF21" s="4">
        <f>'Modulo Finanziamento'!AF23-'Modulo Finanziamento'!AF15-'SP Iniziale'!AF48</f>
        <v>-4357.8289660263954</v>
      </c>
      <c r="AG21" s="4">
        <f>'Modulo Finanziamento'!AG23-'Modulo Finanziamento'!AG15-'SP Iniziale'!AG48</f>
        <v>-4379.0409188736458</v>
      </c>
      <c r="AH21" s="4">
        <f>'Modulo Finanziamento'!AH23-'Modulo Finanziamento'!AH15-'SP Iniziale'!AH48</f>
        <v>-4400.3561219739695</v>
      </c>
      <c r="AI21" s="4">
        <f>'Modulo Finanziamento'!AI23-'Modulo Finanziamento'!AI15-'SP Iniziale'!AI48</f>
        <v>-4421.7750779031949</v>
      </c>
      <c r="AJ21" s="4">
        <f>'Modulo Finanziamento'!AJ23-'Modulo Finanziamento'!AJ15-'SP Iniziale'!AJ48</f>
        <v>-4443.2982916834617</v>
      </c>
      <c r="AK21" s="4">
        <f>'Modulo Finanziamento'!AK23-'Modulo Finanziamento'!AK15-'SP Iniziale'!AK48</f>
        <v>-4464.9262707951339</v>
      </c>
      <c r="AL21" s="4">
        <f>'Modulo Finanziamento'!AL23-'Modulo Finanziamento'!AL15-'SP Iniziale'!AL48</f>
        <v>-4486.6595251887575</v>
      </c>
      <c r="AM21" s="4">
        <f>'Modulo Finanziamento'!AM23-'Modulo Finanziamento'!AM15-'SP Iniziale'!AM48</f>
        <v>-4508.4985672970924</v>
      </c>
    </row>
    <row r="22" spans="2:39" x14ac:dyDescent="0.25">
      <c r="B22" t="s">
        <v>300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s="9" customFormat="1" x14ac:dyDescent="0.25">
      <c r="B23" t="s">
        <v>301</v>
      </c>
      <c r="C23" s="4"/>
      <c r="D23" s="4">
        <f>-'SP Iniziale'!D23</f>
        <v>0</v>
      </c>
      <c r="E23" s="4">
        <f>-'SP Iniziale'!E23</f>
        <v>0</v>
      </c>
      <c r="F23" s="4">
        <f>-'SP Iniziale'!F23</f>
        <v>0</v>
      </c>
      <c r="G23" s="4">
        <f>-'SP Iniziale'!G23</f>
        <v>0</v>
      </c>
      <c r="H23" s="4">
        <f>-'SP Iniziale'!H23</f>
        <v>0</v>
      </c>
      <c r="I23" s="4">
        <f>-'SP Iniziale'!I23</f>
        <v>0</v>
      </c>
      <c r="J23" s="4">
        <f>-'SP Iniziale'!J23</f>
        <v>0</v>
      </c>
      <c r="K23" s="4">
        <f>-'SP Iniziale'!K23</f>
        <v>0</v>
      </c>
      <c r="L23" s="4">
        <f>-'SP Iniziale'!L23</f>
        <v>0</v>
      </c>
      <c r="M23" s="4">
        <f>-'SP Iniziale'!M23</f>
        <v>0</v>
      </c>
      <c r="N23" s="4">
        <f>-'SP Iniziale'!N23</f>
        <v>0</v>
      </c>
      <c r="O23" s="4">
        <f>-'SP Iniziale'!O23</f>
        <v>0</v>
      </c>
      <c r="P23" s="4">
        <f>-'SP Iniziale'!P23</f>
        <v>0</v>
      </c>
      <c r="Q23" s="4">
        <f>-'SP Iniziale'!Q23</f>
        <v>0</v>
      </c>
      <c r="R23" s="4">
        <f>-'SP Iniziale'!R23</f>
        <v>0</v>
      </c>
      <c r="S23" s="4">
        <f>-'SP Iniziale'!S23</f>
        <v>0</v>
      </c>
      <c r="T23" s="4">
        <f>-'SP Iniziale'!T23</f>
        <v>0</v>
      </c>
      <c r="U23" s="4">
        <f>-'SP Iniziale'!U23</f>
        <v>0</v>
      </c>
      <c r="V23" s="4">
        <f>-'SP Iniziale'!V23</f>
        <v>0</v>
      </c>
      <c r="W23" s="4">
        <f>-'SP Iniziale'!W23</f>
        <v>0</v>
      </c>
      <c r="X23" s="4">
        <f>-'SP Iniziale'!X23</f>
        <v>0</v>
      </c>
      <c r="Y23" s="4">
        <f>-'SP Iniziale'!Y23</f>
        <v>0</v>
      </c>
      <c r="Z23" s="4">
        <f>-'SP Iniziale'!Z23</f>
        <v>0</v>
      </c>
      <c r="AA23" s="4">
        <f>-'SP Iniziale'!AA23</f>
        <v>0</v>
      </c>
      <c r="AB23" s="4">
        <f>-'SP Iniziale'!AB23</f>
        <v>0</v>
      </c>
      <c r="AC23" s="4">
        <f>-'SP Iniziale'!AC23</f>
        <v>0</v>
      </c>
      <c r="AD23" s="4">
        <f>-'SP Iniziale'!AD23</f>
        <v>0</v>
      </c>
      <c r="AE23" s="4">
        <f>-'SP Iniziale'!AE23</f>
        <v>0</v>
      </c>
      <c r="AF23" s="4">
        <f>-'SP Iniziale'!AF23</f>
        <v>0</v>
      </c>
      <c r="AG23" s="4">
        <f>-'SP Iniziale'!AG23</f>
        <v>0</v>
      </c>
      <c r="AH23" s="4">
        <f>-'SP Iniziale'!AH23</f>
        <v>0</v>
      </c>
      <c r="AI23" s="4">
        <f>-'SP Iniziale'!AI23</f>
        <v>0</v>
      </c>
      <c r="AJ23" s="4">
        <f>-'SP Iniziale'!AJ23</f>
        <v>0</v>
      </c>
      <c r="AK23" s="4">
        <f>-'SP Iniziale'!AK23</f>
        <v>0</v>
      </c>
      <c r="AL23" s="4">
        <f>-'SP Iniziale'!AL23</f>
        <v>0</v>
      </c>
      <c r="AM23" s="4">
        <f>-'SP Iniziale'!AM23</f>
        <v>0</v>
      </c>
    </row>
    <row r="24" spans="2:39" s="9" customFormat="1" x14ac:dyDescent="0.25">
      <c r="B24" t="s">
        <v>302</v>
      </c>
      <c r="C24" s="4"/>
      <c r="D24" s="4">
        <f>-'SP Iniziale'!D50</f>
        <v>0</v>
      </c>
      <c r="E24" s="4">
        <f>-'SP Iniziale'!E50</f>
        <v>0</v>
      </c>
      <c r="F24" s="4">
        <f>-'SP Iniziale'!F50</f>
        <v>0</v>
      </c>
      <c r="G24" s="4">
        <f>-'SP Iniziale'!G50</f>
        <v>0</v>
      </c>
      <c r="H24" s="4">
        <f>-'SP Iniziale'!H50</f>
        <v>0</v>
      </c>
      <c r="I24" s="4">
        <f>-'SP Iniziale'!I50</f>
        <v>0</v>
      </c>
      <c r="J24" s="4">
        <f>-'SP Iniziale'!J50</f>
        <v>0</v>
      </c>
      <c r="K24" s="4">
        <f>-'SP Iniziale'!K50</f>
        <v>0</v>
      </c>
      <c r="L24" s="4">
        <f>-'SP Iniziale'!L50</f>
        <v>0</v>
      </c>
      <c r="M24" s="4">
        <f>-'SP Iniziale'!M50</f>
        <v>0</v>
      </c>
      <c r="N24" s="4">
        <f>-'SP Iniziale'!N50</f>
        <v>0</v>
      </c>
      <c r="O24" s="4">
        <f>-'SP Iniziale'!O50</f>
        <v>0</v>
      </c>
      <c r="P24" s="4">
        <f>-'SP Iniziale'!P50</f>
        <v>0</v>
      </c>
      <c r="Q24" s="4">
        <f>-'SP Iniziale'!Q50</f>
        <v>0</v>
      </c>
      <c r="R24" s="4">
        <f>-'SP Iniziale'!R50</f>
        <v>0</v>
      </c>
      <c r="S24" s="4">
        <f>-'SP Iniziale'!S50</f>
        <v>0</v>
      </c>
      <c r="T24" s="4">
        <f>-'SP Iniziale'!T50</f>
        <v>0</v>
      </c>
      <c r="U24" s="4">
        <f>-'SP Iniziale'!U50</f>
        <v>0</v>
      </c>
      <c r="V24" s="4">
        <f>-'SP Iniziale'!V50</f>
        <v>0</v>
      </c>
      <c r="W24" s="4">
        <f>-'SP Iniziale'!W50</f>
        <v>0</v>
      </c>
      <c r="X24" s="4">
        <f>-'SP Iniziale'!X50</f>
        <v>0</v>
      </c>
      <c r="Y24" s="4">
        <f>-'SP Iniziale'!Y50</f>
        <v>0</v>
      </c>
      <c r="Z24" s="4">
        <f>-'SP Iniziale'!Z50</f>
        <v>0</v>
      </c>
      <c r="AA24" s="4">
        <f>-'SP Iniziale'!AA50</f>
        <v>0</v>
      </c>
      <c r="AB24" s="4">
        <f>-'SP Iniziale'!AB50</f>
        <v>0</v>
      </c>
      <c r="AC24" s="4">
        <f>-'SP Iniziale'!AC50</f>
        <v>0</v>
      </c>
      <c r="AD24" s="4">
        <f>-'SP Iniziale'!AD50</f>
        <v>0</v>
      </c>
      <c r="AE24" s="4">
        <f>-'SP Iniziale'!AE50</f>
        <v>0</v>
      </c>
      <c r="AF24" s="4">
        <f>-'SP Iniziale'!AF50</f>
        <v>0</v>
      </c>
      <c r="AG24" s="4">
        <f>-'SP Iniziale'!AG50</f>
        <v>0</v>
      </c>
      <c r="AH24" s="4">
        <f>-'SP Iniziale'!AH50</f>
        <v>0</v>
      </c>
      <c r="AI24" s="4">
        <f>-'SP Iniziale'!AI50</f>
        <v>0</v>
      </c>
      <c r="AJ24" s="4">
        <f>-'SP Iniziale'!AJ50</f>
        <v>0</v>
      </c>
      <c r="AK24" s="4">
        <f>-'SP Iniziale'!AK50</f>
        <v>0</v>
      </c>
      <c r="AL24" s="4">
        <f>-'SP Iniziale'!AL50</f>
        <v>0</v>
      </c>
      <c r="AM24" s="4">
        <f>-'SP Iniziale'!AM50</f>
        <v>0</v>
      </c>
    </row>
    <row r="25" spans="2:39" s="9" customFormat="1" x14ac:dyDescent="0.25">
      <c r="B25" t="s">
        <v>303</v>
      </c>
      <c r="C25" s="4"/>
      <c r="D25" s="4">
        <f>-'SP Iniziale'!D54</f>
        <v>0</v>
      </c>
      <c r="E25" s="4">
        <f>-'SP Iniziale'!E54</f>
        <v>0</v>
      </c>
      <c r="F25" s="4">
        <f>-'SP Iniziale'!F54</f>
        <v>0</v>
      </c>
      <c r="G25" s="4">
        <f>-'SP Iniziale'!G54</f>
        <v>0</v>
      </c>
      <c r="H25" s="4">
        <f>-'SP Iniziale'!H54</f>
        <v>0</v>
      </c>
      <c r="I25" s="4">
        <f>-'SP Iniziale'!I54</f>
        <v>0</v>
      </c>
      <c r="J25" s="4">
        <f>-'SP Iniziale'!J54</f>
        <v>0</v>
      </c>
      <c r="K25" s="4">
        <f>-'SP Iniziale'!K54</f>
        <v>0</v>
      </c>
      <c r="L25" s="4">
        <f>-'SP Iniziale'!L54</f>
        <v>0</v>
      </c>
      <c r="M25" s="4">
        <f>-'SP Iniziale'!M54</f>
        <v>0</v>
      </c>
      <c r="N25" s="4">
        <f>-'SP Iniziale'!N54</f>
        <v>0</v>
      </c>
      <c r="O25" s="4">
        <f>-'SP Iniziale'!O54</f>
        <v>0</v>
      </c>
      <c r="P25" s="4">
        <f>-'SP Iniziale'!P54</f>
        <v>0</v>
      </c>
      <c r="Q25" s="4">
        <f>-'SP Iniziale'!Q54</f>
        <v>0</v>
      </c>
      <c r="R25" s="4">
        <f>-'SP Iniziale'!R54</f>
        <v>0</v>
      </c>
      <c r="S25" s="4">
        <f>-'SP Iniziale'!S54</f>
        <v>0</v>
      </c>
      <c r="T25" s="4">
        <f>-'SP Iniziale'!T54</f>
        <v>0</v>
      </c>
      <c r="U25" s="4">
        <f>-'SP Iniziale'!U54</f>
        <v>0</v>
      </c>
      <c r="V25" s="4">
        <f>-'SP Iniziale'!V54</f>
        <v>0</v>
      </c>
      <c r="W25" s="4">
        <f>-'SP Iniziale'!W54</f>
        <v>0</v>
      </c>
      <c r="X25" s="4">
        <f>-'SP Iniziale'!X54</f>
        <v>0</v>
      </c>
      <c r="Y25" s="4">
        <f>-'SP Iniziale'!Y54</f>
        <v>0</v>
      </c>
      <c r="Z25" s="4">
        <f>-'SP Iniziale'!Z54</f>
        <v>0</v>
      </c>
      <c r="AA25" s="4">
        <f>-'SP Iniziale'!AA54</f>
        <v>0</v>
      </c>
      <c r="AB25" s="4">
        <f>-'SP Iniziale'!AB54</f>
        <v>0</v>
      </c>
      <c r="AC25" s="4">
        <f>-'SP Iniziale'!AC54</f>
        <v>0</v>
      </c>
      <c r="AD25" s="4">
        <f>-'SP Iniziale'!AD54</f>
        <v>0</v>
      </c>
      <c r="AE25" s="4">
        <f>-'SP Iniziale'!AE54</f>
        <v>0</v>
      </c>
      <c r="AF25" s="4">
        <f>-'SP Iniziale'!AF54</f>
        <v>0</v>
      </c>
      <c r="AG25" s="4">
        <f>-'SP Iniziale'!AG54</f>
        <v>0</v>
      </c>
      <c r="AH25" s="4">
        <f>-'SP Iniziale'!AH54</f>
        <v>0</v>
      </c>
      <c r="AI25" s="4">
        <f>-'SP Iniziale'!AI54</f>
        <v>0</v>
      </c>
      <c r="AJ25" s="4">
        <f>-'SP Iniziale'!AJ54</f>
        <v>0</v>
      </c>
      <c r="AK25" s="4">
        <f>-'SP Iniziale'!AK54</f>
        <v>0</v>
      </c>
      <c r="AL25" s="4">
        <f>-'SP Iniziale'!AL54</f>
        <v>0</v>
      </c>
      <c r="AM25" s="4">
        <f>-'SP Iniziale'!AM54</f>
        <v>0</v>
      </c>
    </row>
    <row r="26" spans="2:39" s="9" customFormat="1" x14ac:dyDescent="0.25">
      <c r="B26" t="s">
        <v>304</v>
      </c>
      <c r="C26" s="4"/>
      <c r="D26" s="4">
        <f>-'SP Iniziale'!D31</f>
        <v>0</v>
      </c>
      <c r="E26" s="4">
        <f>-'SP Iniziale'!E31</f>
        <v>0</v>
      </c>
      <c r="F26" s="4">
        <f>-'SP Iniziale'!F31</f>
        <v>0</v>
      </c>
      <c r="G26" s="4">
        <f>-'SP Iniziale'!G31</f>
        <v>0</v>
      </c>
      <c r="H26" s="4">
        <f>-'SP Iniziale'!H31</f>
        <v>0</v>
      </c>
      <c r="I26" s="4">
        <f>-'SP Iniziale'!I31</f>
        <v>0</v>
      </c>
      <c r="J26" s="4">
        <f>-'SP Iniziale'!J31</f>
        <v>0</v>
      </c>
      <c r="K26" s="4">
        <f>-'SP Iniziale'!K31</f>
        <v>0</v>
      </c>
      <c r="L26" s="4">
        <f>-'SP Iniziale'!L31</f>
        <v>0</v>
      </c>
      <c r="M26" s="4">
        <f>-'SP Iniziale'!M31</f>
        <v>0</v>
      </c>
      <c r="N26" s="4">
        <f>-'SP Iniziale'!N31</f>
        <v>0</v>
      </c>
      <c r="O26" s="4">
        <f>-'SP Iniziale'!O31</f>
        <v>0</v>
      </c>
      <c r="P26" s="4">
        <f>-'SP Iniziale'!P31</f>
        <v>0</v>
      </c>
      <c r="Q26" s="4">
        <f>-'SP Iniziale'!Q31</f>
        <v>0</v>
      </c>
      <c r="R26" s="4">
        <f>-'SP Iniziale'!R31</f>
        <v>0</v>
      </c>
      <c r="S26" s="4">
        <f>-'SP Iniziale'!S31</f>
        <v>0</v>
      </c>
      <c r="T26" s="4">
        <f>-'SP Iniziale'!T31</f>
        <v>0</v>
      </c>
      <c r="U26" s="4">
        <f>-'SP Iniziale'!U31</f>
        <v>0</v>
      </c>
      <c r="V26" s="4">
        <f>-'SP Iniziale'!V31</f>
        <v>0</v>
      </c>
      <c r="W26" s="4">
        <f>-'SP Iniziale'!W31</f>
        <v>0</v>
      </c>
      <c r="X26" s="4">
        <f>-'SP Iniziale'!X31</f>
        <v>0</v>
      </c>
      <c r="Y26" s="4">
        <f>-'SP Iniziale'!Y31</f>
        <v>0</v>
      </c>
      <c r="Z26" s="4">
        <f>-'SP Iniziale'!Z31</f>
        <v>0</v>
      </c>
      <c r="AA26" s="4">
        <f>-'SP Iniziale'!AA31</f>
        <v>0</v>
      </c>
      <c r="AB26" s="4">
        <f>-'SP Iniziale'!AB31</f>
        <v>0</v>
      </c>
      <c r="AC26" s="4">
        <f>-'SP Iniziale'!AC31</f>
        <v>0</v>
      </c>
      <c r="AD26" s="4">
        <f>-'SP Iniziale'!AD31</f>
        <v>0</v>
      </c>
      <c r="AE26" s="4">
        <f>-'SP Iniziale'!AE31</f>
        <v>0</v>
      </c>
      <c r="AF26" s="4">
        <f>-'SP Iniziale'!AF31</f>
        <v>0</v>
      </c>
      <c r="AG26" s="4">
        <f>-'SP Iniziale'!AG31</f>
        <v>0</v>
      </c>
      <c r="AH26" s="4">
        <f>-'SP Iniziale'!AH31</f>
        <v>0</v>
      </c>
      <c r="AI26" s="4">
        <f>-'SP Iniziale'!AI31</f>
        <v>0</v>
      </c>
      <c r="AJ26" s="4">
        <f>-'SP Iniziale'!AJ31</f>
        <v>0</v>
      </c>
      <c r="AK26" s="4">
        <f>-'SP Iniziale'!AK31</f>
        <v>0</v>
      </c>
      <c r="AL26" s="4">
        <f>-'SP Iniziale'!AL31</f>
        <v>0</v>
      </c>
      <c r="AM26" s="4">
        <f>-'SP Iniziale'!AM31</f>
        <v>0</v>
      </c>
    </row>
    <row r="27" spans="2:39" s="9" customFormat="1" x14ac:dyDescent="0.25">
      <c r="B27" t="s">
        <v>305</v>
      </c>
      <c r="C27" s="4"/>
      <c r="D27" s="4">
        <f>'Modulo Capitale Sociale'!C4</f>
        <v>300000</v>
      </c>
      <c r="E27" s="4">
        <f>'Modulo Capitale Sociale'!D4</f>
        <v>0</v>
      </c>
      <c r="F27" s="4">
        <f>'Modulo Capitale Sociale'!E4</f>
        <v>0</v>
      </c>
      <c r="G27" s="4">
        <f>'Modulo Capitale Sociale'!F4</f>
        <v>0</v>
      </c>
      <c r="H27" s="4">
        <f>'Modulo Capitale Sociale'!G4</f>
        <v>0</v>
      </c>
      <c r="I27" s="4">
        <f>'Modulo Capitale Sociale'!H4</f>
        <v>0</v>
      </c>
      <c r="J27" s="4">
        <f>'Modulo Capitale Sociale'!I4</f>
        <v>0</v>
      </c>
      <c r="K27" s="4">
        <f>'Modulo Capitale Sociale'!J4</f>
        <v>0</v>
      </c>
      <c r="L27" s="4">
        <f>'Modulo Capitale Sociale'!K4</f>
        <v>0</v>
      </c>
      <c r="M27" s="4">
        <f>'Modulo Capitale Sociale'!L4</f>
        <v>0</v>
      </c>
      <c r="N27" s="4">
        <f>'Modulo Capitale Sociale'!M4</f>
        <v>0</v>
      </c>
      <c r="O27" s="4">
        <f>'Modulo Capitale Sociale'!N4</f>
        <v>0</v>
      </c>
      <c r="P27" s="4">
        <f>'Modulo Capitale Sociale'!O4</f>
        <v>0</v>
      </c>
      <c r="Q27" s="4">
        <f>'Modulo Capitale Sociale'!P4</f>
        <v>0</v>
      </c>
      <c r="R27" s="4">
        <f>'Modulo Capitale Sociale'!Q4</f>
        <v>0</v>
      </c>
      <c r="S27" s="4">
        <f>'Modulo Capitale Sociale'!R4</f>
        <v>0</v>
      </c>
      <c r="T27" s="4">
        <f>'Modulo Capitale Sociale'!S4</f>
        <v>0</v>
      </c>
      <c r="U27" s="4">
        <f>'Modulo Capitale Sociale'!T4</f>
        <v>0</v>
      </c>
      <c r="V27" s="4">
        <f>'Modulo Capitale Sociale'!U4</f>
        <v>0</v>
      </c>
      <c r="W27" s="4">
        <f>'Modulo Capitale Sociale'!V4</f>
        <v>0</v>
      </c>
      <c r="X27" s="4">
        <f>'Modulo Capitale Sociale'!W4</f>
        <v>0</v>
      </c>
      <c r="Y27" s="4">
        <f>'Modulo Capitale Sociale'!X4</f>
        <v>0</v>
      </c>
      <c r="Z27" s="4">
        <f>'Modulo Capitale Sociale'!Y4</f>
        <v>0</v>
      </c>
      <c r="AA27" s="4">
        <f>'Modulo Capitale Sociale'!Z4</f>
        <v>0</v>
      </c>
      <c r="AB27" s="4">
        <f>'Modulo Capitale Sociale'!AA4</f>
        <v>0</v>
      </c>
      <c r="AC27" s="4">
        <f>'Modulo Capitale Sociale'!AB4</f>
        <v>0</v>
      </c>
      <c r="AD27" s="4">
        <f>'Modulo Capitale Sociale'!AC4</f>
        <v>0</v>
      </c>
      <c r="AE27" s="4">
        <f>'Modulo Capitale Sociale'!AD4</f>
        <v>0</v>
      </c>
      <c r="AF27" s="4">
        <f>'Modulo Capitale Sociale'!AE4</f>
        <v>0</v>
      </c>
      <c r="AG27" s="4">
        <f>'Modulo Capitale Sociale'!AF4</f>
        <v>0</v>
      </c>
      <c r="AH27" s="4">
        <f>'Modulo Capitale Sociale'!AG4</f>
        <v>0</v>
      </c>
      <c r="AI27" s="4">
        <f>'Modulo Capitale Sociale'!AH4</f>
        <v>0</v>
      </c>
      <c r="AJ27" s="4">
        <f>'Modulo Capitale Sociale'!AI4</f>
        <v>0</v>
      </c>
      <c r="AK27" s="4">
        <f>'Modulo Capitale Sociale'!AJ4</f>
        <v>0</v>
      </c>
      <c r="AL27" s="4">
        <f>'Modulo Capitale Sociale'!AK4</f>
        <v>0</v>
      </c>
      <c r="AM27" s="4">
        <f>'Modulo Capitale Sociale'!AL4</f>
        <v>0</v>
      </c>
    </row>
    <row r="28" spans="2:39" x14ac:dyDescent="0.25">
      <c r="B28" t="s">
        <v>306</v>
      </c>
      <c r="C28" s="4"/>
      <c r="D28" s="4">
        <f>'Modulo Capitale Sociale'!C15</f>
        <v>0</v>
      </c>
      <c r="E28" s="4">
        <f>'Modulo Capitale Sociale'!D15</f>
        <v>0</v>
      </c>
      <c r="F28" s="4">
        <f>'Modulo Capitale Sociale'!E15</f>
        <v>0</v>
      </c>
      <c r="G28" s="4">
        <f>'Modulo Capitale Sociale'!F15</f>
        <v>0</v>
      </c>
      <c r="H28" s="4">
        <f>'Modulo Capitale Sociale'!G15</f>
        <v>0</v>
      </c>
      <c r="I28" s="4">
        <f>'Modulo Capitale Sociale'!H15</f>
        <v>0</v>
      </c>
      <c r="J28" s="4">
        <f>'Modulo Capitale Sociale'!I15</f>
        <v>0</v>
      </c>
      <c r="K28" s="4">
        <f>'Modulo Capitale Sociale'!J15</f>
        <v>0</v>
      </c>
      <c r="L28" s="4">
        <f>'Modulo Capitale Sociale'!K15</f>
        <v>0</v>
      </c>
      <c r="M28" s="4">
        <f>'Modulo Capitale Sociale'!L15</f>
        <v>0</v>
      </c>
      <c r="N28" s="4">
        <f>'Modulo Capitale Sociale'!M15</f>
        <v>0</v>
      </c>
      <c r="O28" s="4">
        <f>'Modulo Capitale Sociale'!N15</f>
        <v>0</v>
      </c>
      <c r="P28" s="4">
        <f>'Modulo Capitale Sociale'!O15</f>
        <v>0</v>
      </c>
      <c r="Q28" s="4">
        <f>'Modulo Capitale Sociale'!P15</f>
        <v>0</v>
      </c>
      <c r="R28" s="4">
        <f>'Modulo Capitale Sociale'!Q15</f>
        <v>0</v>
      </c>
      <c r="S28" s="4">
        <f>'Modulo Capitale Sociale'!R15</f>
        <v>0</v>
      </c>
      <c r="T28" s="4">
        <f>'Modulo Capitale Sociale'!S15</f>
        <v>0</v>
      </c>
      <c r="U28" s="4">
        <f>'Modulo Capitale Sociale'!T15</f>
        <v>0</v>
      </c>
      <c r="V28" s="4">
        <f>'Modulo Capitale Sociale'!U15</f>
        <v>0</v>
      </c>
      <c r="W28" s="4">
        <f>'Modulo Capitale Sociale'!V15</f>
        <v>0</v>
      </c>
      <c r="X28" s="4">
        <f>'Modulo Capitale Sociale'!W15</f>
        <v>0</v>
      </c>
      <c r="Y28" s="4">
        <f>'Modulo Capitale Sociale'!X15</f>
        <v>0</v>
      </c>
      <c r="Z28" s="4">
        <f>'Modulo Capitale Sociale'!Y15</f>
        <v>0</v>
      </c>
      <c r="AA28" s="4">
        <f>'Modulo Capitale Sociale'!Z15</f>
        <v>0</v>
      </c>
      <c r="AB28" s="4">
        <f>'Modulo Capitale Sociale'!AA15</f>
        <v>0</v>
      </c>
      <c r="AC28" s="4">
        <f>'Modulo Capitale Sociale'!AB15</f>
        <v>0</v>
      </c>
      <c r="AD28" s="4">
        <f>'Modulo Capitale Sociale'!AC15</f>
        <v>0</v>
      </c>
      <c r="AE28" s="4">
        <f>'Modulo Capitale Sociale'!AD15</f>
        <v>0</v>
      </c>
      <c r="AF28" s="4">
        <f>'Modulo Capitale Sociale'!AE15</f>
        <v>0</v>
      </c>
      <c r="AG28" s="4">
        <f>'Modulo Capitale Sociale'!AF15</f>
        <v>0</v>
      </c>
      <c r="AH28" s="4">
        <f>'Modulo Capitale Sociale'!AG15</f>
        <v>0</v>
      </c>
      <c r="AI28" s="4">
        <f>'Modulo Capitale Sociale'!AH15</f>
        <v>0</v>
      </c>
      <c r="AJ28" s="4">
        <f>'Modulo Capitale Sociale'!AI15</f>
        <v>0</v>
      </c>
      <c r="AK28" s="4">
        <f>'Modulo Capitale Sociale'!AJ15</f>
        <v>0</v>
      </c>
      <c r="AL28" s="4">
        <f>'Modulo Capitale Sociale'!AK15</f>
        <v>0</v>
      </c>
      <c r="AM28" s="4">
        <f>'Modulo Capitale Sociale'!AL15</f>
        <v>0</v>
      </c>
    </row>
    <row r="29" spans="2:39" x14ac:dyDescent="0.25">
      <c r="B29" t="s">
        <v>307</v>
      </c>
      <c r="C29" s="4"/>
      <c r="D29" s="4">
        <f>'Modulo IRES'!C24+'Modulo IRAP'!C27-'SP Iniziale'!D44</f>
        <v>0</v>
      </c>
      <c r="E29" s="4">
        <f>'Modulo IRES'!D24+'Modulo IRAP'!D27-'SP Iniziale'!E44</f>
        <v>0</v>
      </c>
      <c r="F29" s="4">
        <f>'Modulo IRES'!E24+'Modulo IRAP'!E27-'SP Iniziale'!F44</f>
        <v>0</v>
      </c>
      <c r="G29" s="4">
        <f>'Modulo IRES'!F24+'Modulo IRAP'!F27-'SP Iniziale'!G44</f>
        <v>0</v>
      </c>
      <c r="H29" s="4">
        <f>'Modulo IRES'!G24+'Modulo IRAP'!G27-'SP Iniziale'!H44</f>
        <v>0</v>
      </c>
      <c r="I29" s="4">
        <f>'Modulo IRES'!H24+'Modulo IRAP'!H27-'SP Iniziale'!I44</f>
        <v>0</v>
      </c>
      <c r="J29" s="4">
        <f>'Modulo IRES'!I24+'Modulo IRAP'!I27-'SP Iniziale'!J44</f>
        <v>0</v>
      </c>
      <c r="K29" s="4">
        <f>'Modulo IRES'!J24+'Modulo IRAP'!J27-'SP Iniziale'!K44</f>
        <v>0</v>
      </c>
      <c r="L29" s="4">
        <f>'Modulo IRES'!K24+'Modulo IRAP'!K27-'SP Iniziale'!L44</f>
        <v>0</v>
      </c>
      <c r="M29" s="4">
        <f>'Modulo IRES'!L24+'Modulo IRAP'!L27-'SP Iniziale'!M44</f>
        <v>0</v>
      </c>
      <c r="N29" s="4">
        <f>'Modulo IRES'!M24+'Modulo IRAP'!M27-'SP Iniziale'!N44</f>
        <v>0</v>
      </c>
      <c r="O29" s="4">
        <f ca="1">'Modulo IRES'!N24+'Modulo IRAP'!N27-'SP Iniziale'!O44</f>
        <v>4504.1906689128964</v>
      </c>
      <c r="P29" s="4">
        <f ca="1">'Modulo IRES'!O24+'Modulo IRAP'!O27-'SP Iniziale'!P44</f>
        <v>0</v>
      </c>
      <c r="Q29" s="4">
        <f ca="1">'Modulo IRES'!P24+'Modulo IRAP'!P27-'SP Iniziale'!Q44</f>
        <v>0</v>
      </c>
      <c r="R29" s="4">
        <f ca="1">'Modulo IRES'!Q24+'Modulo IRAP'!Q27-'SP Iniziale'!R44</f>
        <v>0</v>
      </c>
      <c r="S29" s="4">
        <f ca="1">'Modulo IRES'!R24+'Modulo IRAP'!R27-'SP Iniziale'!S44</f>
        <v>0</v>
      </c>
      <c r="T29" s="4">
        <f ca="1">'Modulo IRES'!S24+'Modulo IRAP'!S27-'SP Iniziale'!T44</f>
        <v>0</v>
      </c>
      <c r="U29" s="4">
        <f ca="1">'Modulo IRES'!T24+'Modulo IRAP'!T27-'SP Iniziale'!U44</f>
        <v>-4504.1906689128964</v>
      </c>
      <c r="V29" s="4">
        <f ca="1">'Modulo IRES'!U24+'Modulo IRAP'!U27-'SP Iniziale'!V44</f>
        <v>0</v>
      </c>
      <c r="W29" s="4">
        <f ca="1">'Modulo IRES'!V24+'Modulo IRAP'!V27-'SP Iniziale'!W44</f>
        <v>0</v>
      </c>
      <c r="X29" s="4">
        <f ca="1">'Modulo IRES'!W24+'Modulo IRAP'!W27-'SP Iniziale'!X44</f>
        <v>0</v>
      </c>
      <c r="Y29" s="4">
        <f ca="1">'Modulo IRES'!X24+'Modulo IRAP'!X27-'SP Iniziale'!Y44</f>
        <v>0</v>
      </c>
      <c r="Z29" s="4">
        <f ca="1">'Modulo IRES'!Y24+'Modulo IRAP'!Y27-'SP Iniziale'!Z44</f>
        <v>0</v>
      </c>
      <c r="AA29" s="4">
        <f ca="1">'Modulo IRES'!Z24+'Modulo IRAP'!Z27-'SP Iniziale'!AA44</f>
        <v>0</v>
      </c>
      <c r="AB29" s="4">
        <f ca="1">'Modulo IRES'!AA24+'Modulo IRAP'!AA27-'SP Iniziale'!AB44</f>
        <v>0</v>
      </c>
      <c r="AC29" s="4">
        <f ca="1">'Modulo IRES'!AB24+'Modulo IRAP'!AB27-'SP Iniziale'!AC44</f>
        <v>0</v>
      </c>
      <c r="AD29" s="4">
        <f ca="1">'Modulo IRES'!AC24+'Modulo IRAP'!AC27-'SP Iniziale'!AD44</f>
        <v>0</v>
      </c>
      <c r="AE29" s="4">
        <f ca="1">'Modulo IRES'!AD24+'Modulo IRAP'!AD27-'SP Iniziale'!AE44</f>
        <v>0</v>
      </c>
      <c r="AF29" s="4">
        <f ca="1">'Modulo IRES'!AE24+'Modulo IRAP'!AE27-'SP Iniziale'!AF44</f>
        <v>0</v>
      </c>
      <c r="AG29" s="4">
        <f ca="1">'Modulo IRES'!AF24+'Modulo IRAP'!AF27-'SP Iniziale'!AG44</f>
        <v>0</v>
      </c>
      <c r="AH29" s="4">
        <f ca="1">'Modulo IRES'!AG24+'Modulo IRAP'!AG27-'SP Iniziale'!AH44</f>
        <v>0</v>
      </c>
      <c r="AI29" s="4">
        <f ca="1">'Modulo IRES'!AH24+'Modulo IRAP'!AH27-'SP Iniziale'!AI44</f>
        <v>0</v>
      </c>
      <c r="AJ29" s="4">
        <f ca="1">'Modulo IRES'!AI24+'Modulo IRAP'!AI27-'SP Iniziale'!AJ44</f>
        <v>0</v>
      </c>
      <c r="AK29" s="4">
        <f ca="1">'Modulo IRES'!AJ24+'Modulo IRAP'!AJ27-'SP Iniziale'!AK44</f>
        <v>0</v>
      </c>
      <c r="AL29" s="4">
        <f ca="1">'Modulo IRES'!AK24+'Modulo IRAP'!AK27-'SP Iniziale'!AL44</f>
        <v>0</v>
      </c>
      <c r="AM29" s="4">
        <f ca="1">'Modulo IRES'!AL24+'Modulo IRAP'!AL27-'SP Iniziale'!AM44</f>
        <v>29.809784311064504</v>
      </c>
    </row>
    <row r="30" spans="2:39" x14ac:dyDescent="0.25">
      <c r="B30" t="s">
        <v>308</v>
      </c>
      <c r="C30" s="4"/>
      <c r="D30" s="4">
        <f>'Modulo IRES'!C25+'Modulo IRAP'!C28-'SP Iniziale'!D8</f>
        <v>0</v>
      </c>
      <c r="E30" s="4">
        <f>'Modulo IRES'!D25+'Modulo IRAP'!D28-'SP Iniziale'!E8</f>
        <v>0</v>
      </c>
      <c r="F30" s="4">
        <f>'Modulo IRES'!E25+'Modulo IRAP'!E28-'SP Iniziale'!F8</f>
        <v>0</v>
      </c>
      <c r="G30" s="4">
        <f>'Modulo IRES'!F25+'Modulo IRAP'!F28-'SP Iniziale'!G8</f>
        <v>0</v>
      </c>
      <c r="H30" s="4">
        <f>'Modulo IRES'!G25+'Modulo IRAP'!G28-'SP Iniziale'!H8</f>
        <v>0</v>
      </c>
      <c r="I30" s="4">
        <f>'Modulo IRES'!H25+'Modulo IRAP'!H28-'SP Iniziale'!I8</f>
        <v>0</v>
      </c>
      <c r="J30" s="4">
        <f>'Modulo IRES'!I25+'Modulo IRAP'!I28-'SP Iniziale'!J8</f>
        <v>0</v>
      </c>
      <c r="K30" s="4">
        <f>'Modulo IRES'!J25+'Modulo IRAP'!J28-'SP Iniziale'!K8</f>
        <v>0</v>
      </c>
      <c r="L30" s="4">
        <f>'Modulo IRES'!K25+'Modulo IRAP'!K28-'SP Iniziale'!L8</f>
        <v>0</v>
      </c>
      <c r="M30" s="4">
        <f>'Modulo IRES'!L25+'Modulo IRAP'!L28-'SP Iniziale'!M8</f>
        <v>0</v>
      </c>
      <c r="N30" s="4">
        <f>'Modulo IRES'!M25+'Modulo IRAP'!M28-'SP Iniziale'!N8</f>
        <v>0</v>
      </c>
      <c r="O30" s="4">
        <f ca="1">'Modulo IRES'!N25+'Modulo IRAP'!N28-'SP Iniziale'!O8</f>
        <v>0</v>
      </c>
      <c r="P30" s="4">
        <f ca="1">'Modulo IRES'!O25+'Modulo IRAP'!O28-'SP Iniziale'!P8</f>
        <v>0</v>
      </c>
      <c r="Q30" s="4">
        <f ca="1">'Modulo IRES'!P25+'Modulo IRAP'!P28-'SP Iniziale'!Q8</f>
        <v>0</v>
      </c>
      <c r="R30" s="4">
        <f ca="1">'Modulo IRES'!Q25+'Modulo IRAP'!Q28-'SP Iniziale'!R8</f>
        <v>0</v>
      </c>
      <c r="S30" s="4">
        <f ca="1">'Modulo IRES'!R25+'Modulo IRAP'!R28-'SP Iniziale'!S8</f>
        <v>0</v>
      </c>
      <c r="T30" s="4">
        <f ca="1">'Modulo IRES'!S25+'Modulo IRAP'!S28-'SP Iniziale'!T8</f>
        <v>0</v>
      </c>
      <c r="U30" s="4">
        <f ca="1">'Modulo IRES'!T25+'Modulo IRAP'!T28-'SP Iniziale'!U8</f>
        <v>1801.6762675651589</v>
      </c>
      <c r="V30" s="4">
        <f ca="1">'Modulo IRES'!U25+'Modulo IRAP'!U28-'SP Iniziale'!V8</f>
        <v>0</v>
      </c>
      <c r="W30" s="4">
        <f ca="1">'Modulo IRES'!V25+'Modulo IRAP'!V28-'SP Iniziale'!W8</f>
        <v>0</v>
      </c>
      <c r="X30" s="4">
        <f ca="1">'Modulo IRES'!W25+'Modulo IRAP'!W28-'SP Iniziale'!X8</f>
        <v>0</v>
      </c>
      <c r="Y30" s="4">
        <f ca="1">'Modulo IRES'!X25+'Modulo IRAP'!X28-'SP Iniziale'!Y8</f>
        <v>0</v>
      </c>
      <c r="Z30" s="4">
        <f ca="1">'Modulo IRES'!Y25+'Modulo IRAP'!Y28-'SP Iniziale'!Z8</f>
        <v>2702.5144013477375</v>
      </c>
      <c r="AA30" s="4">
        <f ca="1">'Modulo IRES'!Z25+'Modulo IRAP'!Z28-'SP Iniziale'!AA8</f>
        <v>-4488.7364030817525</v>
      </c>
      <c r="AB30" s="4">
        <f ca="1">'Modulo IRES'!AA25+'Modulo IRAP'!AA28-'SP Iniziale'!AB8</f>
        <v>0</v>
      </c>
      <c r="AC30" s="4">
        <f ca="1">'Modulo IRES'!AB25+'Modulo IRAP'!AB28-'SP Iniziale'!AC8</f>
        <v>0</v>
      </c>
      <c r="AD30" s="4">
        <f ca="1">'Modulo IRES'!AC25+'Modulo IRAP'!AC28-'SP Iniziale'!AD8</f>
        <v>0</v>
      </c>
      <c r="AE30" s="4">
        <f ca="1">'Modulo IRES'!AD25+'Modulo IRAP'!AD28-'SP Iniziale'!AE8</f>
        <v>0</v>
      </c>
      <c r="AF30" s="4">
        <f ca="1">'Modulo IRES'!AE25+'Modulo IRAP'!AE28-'SP Iniziale'!AF8</f>
        <v>0</v>
      </c>
      <c r="AG30" s="4">
        <f ca="1">'Modulo IRES'!AF25+'Modulo IRAP'!AF28-'SP Iniziale'!AG8</f>
        <v>1795.494561232701</v>
      </c>
      <c r="AH30" s="4">
        <f ca="1">'Modulo IRES'!AG25+'Modulo IRAP'!AG28-'SP Iniziale'!AH8</f>
        <v>0</v>
      </c>
      <c r="AI30" s="4">
        <f ca="1">'Modulo IRES'!AH25+'Modulo IRAP'!AH28-'SP Iniziale'!AI8</f>
        <v>0</v>
      </c>
      <c r="AJ30" s="4">
        <f ca="1">'Modulo IRES'!AI25+'Modulo IRAP'!AI28-'SP Iniziale'!AJ8</f>
        <v>0</v>
      </c>
      <c r="AK30" s="4">
        <f ca="1">'Modulo IRES'!AJ25+'Modulo IRAP'!AJ28-'SP Iniziale'!AK8</f>
        <v>0</v>
      </c>
      <c r="AL30" s="4">
        <f ca="1">'Modulo IRES'!AK25+'Modulo IRAP'!AK28-'SP Iniziale'!AL8</f>
        <v>2693.2418418490524</v>
      </c>
      <c r="AM30" s="4">
        <f ca="1">'Modulo IRES'!AL25+'Modulo IRAP'!AL28-'SP Iniziale'!AM8</f>
        <v>-4504.1906689128973</v>
      </c>
    </row>
    <row r="31" spans="2:3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3:39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3:39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3:39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3:39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3:39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3:39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3:39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3:39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3:39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3:39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3:39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3:39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3:39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3:39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3:39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3:39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3:39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3:39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3:39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3:39" s="9" customFormat="1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3:39" s="9" customFormat="1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3:39" s="9" customFormat="1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3:39" s="9" customFormat="1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47.42578125" bestFit="1" customWidth="1"/>
    <col min="3" max="4" width="13.42578125" bestFit="1" customWidth="1"/>
    <col min="5" max="5" width="12.5703125" bestFit="1" customWidth="1"/>
    <col min="6" max="9" width="12.28515625" bestFit="1" customWidth="1"/>
    <col min="10" max="19" width="11.28515625" bestFit="1" customWidth="1"/>
    <col min="20" max="20" width="12.28515625" bestFit="1" customWidth="1"/>
    <col min="21" max="38" width="11.28515625" bestFit="1" customWidth="1"/>
    <col min="39" max="39" width="10.7109375" bestFit="1" customWidth="1"/>
  </cols>
  <sheetData>
    <row r="2" spans="2:39" x14ac:dyDescent="0.25">
      <c r="C2" s="3">
        <v>43131</v>
      </c>
      <c r="D2" s="3">
        <f>EOMONTH(C2,1)</f>
        <v>43159</v>
      </c>
      <c r="E2" s="3">
        <f t="shared" ref="E2:AL2" si="0">EOMONTH(D2,1)</f>
        <v>43190</v>
      </c>
      <c r="F2" s="3">
        <f t="shared" si="0"/>
        <v>43220</v>
      </c>
      <c r="G2" s="3">
        <f t="shared" si="0"/>
        <v>43251</v>
      </c>
      <c r="H2" s="3">
        <f t="shared" si="0"/>
        <v>43281</v>
      </c>
      <c r="I2" s="3">
        <f t="shared" si="0"/>
        <v>43312</v>
      </c>
      <c r="J2" s="3">
        <f t="shared" si="0"/>
        <v>43343</v>
      </c>
      <c r="K2" s="3">
        <f t="shared" si="0"/>
        <v>43373</v>
      </c>
      <c r="L2" s="3">
        <f t="shared" si="0"/>
        <v>43404</v>
      </c>
      <c r="M2" s="3">
        <f t="shared" si="0"/>
        <v>43434</v>
      </c>
      <c r="N2" s="3">
        <f t="shared" si="0"/>
        <v>43465</v>
      </c>
      <c r="O2" s="3">
        <f t="shared" si="0"/>
        <v>43496</v>
      </c>
      <c r="P2" s="3">
        <f t="shared" si="0"/>
        <v>43524</v>
      </c>
      <c r="Q2" s="3">
        <f t="shared" si="0"/>
        <v>43555</v>
      </c>
      <c r="R2" s="3">
        <f t="shared" si="0"/>
        <v>43585</v>
      </c>
      <c r="S2" s="3">
        <f t="shared" si="0"/>
        <v>43616</v>
      </c>
      <c r="T2" s="3">
        <f t="shared" si="0"/>
        <v>43646</v>
      </c>
      <c r="U2" s="3">
        <f t="shared" si="0"/>
        <v>43677</v>
      </c>
      <c r="V2" s="3">
        <f t="shared" si="0"/>
        <v>43708</v>
      </c>
      <c r="W2" s="3">
        <f t="shared" si="0"/>
        <v>43738</v>
      </c>
      <c r="X2" s="3">
        <f t="shared" si="0"/>
        <v>43769</v>
      </c>
      <c r="Y2" s="3">
        <f t="shared" si="0"/>
        <v>43799</v>
      </c>
      <c r="Z2" s="3">
        <f t="shared" si="0"/>
        <v>43830</v>
      </c>
      <c r="AA2" s="3">
        <f>EOMONTH(Z2,1)</f>
        <v>43861</v>
      </c>
      <c r="AB2" s="3">
        <f t="shared" si="0"/>
        <v>43890</v>
      </c>
      <c r="AC2" s="3">
        <f t="shared" si="0"/>
        <v>43921</v>
      </c>
      <c r="AD2" s="3">
        <f t="shared" si="0"/>
        <v>43951</v>
      </c>
      <c r="AE2" s="3">
        <f t="shared" si="0"/>
        <v>43982</v>
      </c>
      <c r="AF2" s="3">
        <f t="shared" si="0"/>
        <v>44012</v>
      </c>
      <c r="AG2" s="3">
        <f t="shared" si="0"/>
        <v>44043</v>
      </c>
      <c r="AH2" s="3">
        <f t="shared" si="0"/>
        <v>44074</v>
      </c>
      <c r="AI2" s="3">
        <f t="shared" si="0"/>
        <v>44104</v>
      </c>
      <c r="AJ2" s="3">
        <f t="shared" si="0"/>
        <v>44135</v>
      </c>
      <c r="AK2" s="3">
        <f t="shared" si="0"/>
        <v>44165</v>
      </c>
      <c r="AL2" s="3">
        <f t="shared" si="0"/>
        <v>44196</v>
      </c>
      <c r="AM2" s="58"/>
    </row>
    <row r="3" spans="2:39" x14ac:dyDescent="0.25">
      <c r="B3" s="2" t="s">
        <v>372</v>
      </c>
      <c r="C3" s="5">
        <f ca="1">CE!C57</f>
        <v>971.66666666666652</v>
      </c>
      <c r="D3" s="5">
        <f ca="1">CE!D57</f>
        <v>971.66666666666652</v>
      </c>
      <c r="E3" s="5">
        <f ca="1">CE!E57</f>
        <v>971.66666666666652</v>
      </c>
      <c r="F3" s="5">
        <f ca="1">CE!F57</f>
        <v>971.66666666666652</v>
      </c>
      <c r="G3" s="5">
        <f ca="1">CE!G57</f>
        <v>971.66666666666652</v>
      </c>
      <c r="H3" s="5">
        <f ca="1">CE!H57</f>
        <v>971.66666666666652</v>
      </c>
      <c r="I3" s="5">
        <f ca="1">CE!I57</f>
        <v>971.66666666666652</v>
      </c>
      <c r="J3" s="5">
        <f ca="1">CE!J57</f>
        <v>971.66666666666652</v>
      </c>
      <c r="K3" s="5">
        <f ca="1">CE!K57</f>
        <v>971.66666666666652</v>
      </c>
      <c r="L3" s="5">
        <f ca="1">CE!L57</f>
        <v>971.66666666666652</v>
      </c>
      <c r="M3" s="5">
        <f ca="1">CE!M57</f>
        <v>971.66666666666652</v>
      </c>
      <c r="N3" s="5">
        <f ca="1">CE!N57</f>
        <v>971.66666666666652</v>
      </c>
      <c r="O3" s="5">
        <f ca="1">CE!O57</f>
        <v>971.66666666666652</v>
      </c>
      <c r="P3" s="5">
        <f ca="1">CE!P57</f>
        <v>971.66666666666652</v>
      </c>
      <c r="Q3" s="5">
        <f ca="1">CE!Q57</f>
        <v>971.66666666666652</v>
      </c>
      <c r="R3" s="5">
        <f ca="1">CE!R57</f>
        <v>971.66666666666652</v>
      </c>
      <c r="S3" s="5">
        <f ca="1">CE!S57</f>
        <v>971.66666666666652</v>
      </c>
      <c r="T3" s="5">
        <f ca="1">CE!T57</f>
        <v>971.66666666666652</v>
      </c>
      <c r="U3" s="5">
        <f ca="1">CE!U57</f>
        <v>971.66666666666652</v>
      </c>
      <c r="V3" s="5">
        <f ca="1">CE!V57</f>
        <v>971.66666666666652</v>
      </c>
      <c r="W3" s="5">
        <f ca="1">CE!W57</f>
        <v>971.66666666666652</v>
      </c>
      <c r="X3" s="5">
        <f ca="1">CE!X57</f>
        <v>971.66666666666652</v>
      </c>
      <c r="Y3" s="5">
        <f ca="1">CE!Y57</f>
        <v>971.66666666666652</v>
      </c>
      <c r="Z3" s="5">
        <f ca="1">CE!Z57</f>
        <v>971.66666666666652</v>
      </c>
      <c r="AA3" s="5">
        <f ca="1">CE!AA57</f>
        <v>971.66666666666652</v>
      </c>
      <c r="AB3" s="5">
        <f ca="1">CE!AB57</f>
        <v>971.66666666666652</v>
      </c>
      <c r="AC3" s="5">
        <f ca="1">CE!AC57</f>
        <v>971.66666666666652</v>
      </c>
      <c r="AD3" s="5">
        <f ca="1">CE!AD57</f>
        <v>971.66666666666652</v>
      </c>
      <c r="AE3" s="5">
        <f ca="1">CE!AE57</f>
        <v>971.66666666666652</v>
      </c>
      <c r="AF3" s="5">
        <f ca="1">CE!AF57</f>
        <v>971.66666666666652</v>
      </c>
      <c r="AG3" s="5">
        <f ca="1">CE!AG57</f>
        <v>971.66666666666652</v>
      </c>
      <c r="AH3" s="5">
        <f ca="1">CE!AH57</f>
        <v>971.66666666666652</v>
      </c>
      <c r="AI3" s="5">
        <f ca="1">CE!AI57</f>
        <v>971.66666666666652</v>
      </c>
      <c r="AJ3" s="5">
        <f ca="1">CE!AJ57</f>
        <v>971.66666666666652</v>
      </c>
      <c r="AK3" s="5">
        <f ca="1">CE!AK57</f>
        <v>971.66666666666652</v>
      </c>
      <c r="AL3" s="5">
        <f ca="1">CE!AL57</f>
        <v>971.66666666666652</v>
      </c>
    </row>
    <row r="4" spans="2:39" x14ac:dyDescent="0.25">
      <c r="B4" t="s">
        <v>349</v>
      </c>
      <c r="C4" s="4">
        <f ca="1">CE!C50+CE!C51+CE!C52</f>
        <v>1458.3333333333335</v>
      </c>
      <c r="D4" s="4">
        <f ca="1">CE!D50+CE!D51+CE!D52</f>
        <v>1458.3333333333335</v>
      </c>
      <c r="E4" s="4">
        <f ca="1">CE!E50+CE!E51+CE!E52</f>
        <v>1458.3333333333335</v>
      </c>
      <c r="F4" s="4">
        <f ca="1">CE!F50+CE!F51+CE!F52</f>
        <v>1458.3333333333335</v>
      </c>
      <c r="G4" s="4">
        <f ca="1">CE!G50+CE!G51+CE!G52</f>
        <v>1458.3333333333335</v>
      </c>
      <c r="H4" s="4">
        <f ca="1">CE!H50+CE!H51+CE!H52</f>
        <v>1458.3333333333335</v>
      </c>
      <c r="I4" s="4">
        <f ca="1">CE!I50+CE!I51+CE!I52</f>
        <v>1458.3333333333335</v>
      </c>
      <c r="J4" s="4">
        <f ca="1">CE!J50+CE!J51+CE!J52</f>
        <v>1458.3333333333335</v>
      </c>
      <c r="K4" s="4">
        <f ca="1">CE!K50+CE!K51+CE!K52</f>
        <v>1458.3333333333335</v>
      </c>
      <c r="L4" s="4">
        <f ca="1">CE!L50+CE!L51+CE!L52</f>
        <v>1458.3333333333335</v>
      </c>
      <c r="M4" s="4">
        <f ca="1">CE!M50+CE!M51+CE!M52</f>
        <v>1458.3333333333335</v>
      </c>
      <c r="N4" s="4">
        <f ca="1">CE!N50+CE!N51+CE!N52</f>
        <v>1458.3333333333335</v>
      </c>
      <c r="O4" s="4">
        <f ca="1">CE!O50+CE!O51+CE!O52</f>
        <v>1458.3333333333335</v>
      </c>
      <c r="P4" s="4">
        <f ca="1">CE!P50+CE!P51+CE!P52</f>
        <v>1458.3333333333335</v>
      </c>
      <c r="Q4" s="4">
        <f ca="1">CE!Q50+CE!Q51+CE!Q52</f>
        <v>1458.3333333333335</v>
      </c>
      <c r="R4" s="4">
        <f ca="1">CE!R50+CE!R51+CE!R52</f>
        <v>1458.3333333333335</v>
      </c>
      <c r="S4" s="4">
        <f ca="1">CE!S50+CE!S51+CE!S52</f>
        <v>1458.3333333333335</v>
      </c>
      <c r="T4" s="4">
        <f ca="1">CE!T50+CE!T51+CE!T52</f>
        <v>1458.3333333333335</v>
      </c>
      <c r="U4" s="4">
        <f ca="1">CE!U50+CE!U51+CE!U52</f>
        <v>1458.3333333333335</v>
      </c>
      <c r="V4" s="4">
        <f ca="1">CE!V50+CE!V51+CE!V52</f>
        <v>1458.3333333333335</v>
      </c>
      <c r="W4" s="4">
        <f ca="1">CE!W50+CE!W51+CE!W52</f>
        <v>1458.3333333333335</v>
      </c>
      <c r="X4" s="4">
        <f ca="1">CE!X50+CE!X51+CE!X52</f>
        <v>1458.3333333333335</v>
      </c>
      <c r="Y4" s="4">
        <f ca="1">CE!Y50+CE!Y51+CE!Y52</f>
        <v>1458.3333333333335</v>
      </c>
      <c r="Z4" s="4">
        <f ca="1">CE!Z50+CE!Z51+CE!Z52</f>
        <v>1458.3333333333335</v>
      </c>
      <c r="AA4" s="4">
        <f ca="1">CE!AA50+CE!AA51+CE!AA52</f>
        <v>1458.3333333333335</v>
      </c>
      <c r="AB4" s="4">
        <f ca="1">CE!AB50+CE!AB51+CE!AB52</f>
        <v>1458.3333333333335</v>
      </c>
      <c r="AC4" s="4">
        <f ca="1">CE!AC50+CE!AC51+CE!AC52</f>
        <v>1458.3333333333335</v>
      </c>
      <c r="AD4" s="4">
        <f ca="1">CE!AD50+CE!AD51+CE!AD52</f>
        <v>1458.3333333333335</v>
      </c>
      <c r="AE4" s="4">
        <f ca="1">CE!AE50+CE!AE51+CE!AE52</f>
        <v>1458.3333333333335</v>
      </c>
      <c r="AF4" s="4">
        <f ca="1">CE!AF50+CE!AF51+CE!AF52</f>
        <v>1458.3333333333335</v>
      </c>
      <c r="AG4" s="4">
        <f ca="1">CE!AG50+CE!AG51+CE!AG52</f>
        <v>1458.3333333333335</v>
      </c>
      <c r="AH4" s="4">
        <f ca="1">CE!AH50+CE!AH51+CE!AH52</f>
        <v>1458.3333333333335</v>
      </c>
      <c r="AI4" s="4">
        <f ca="1">CE!AI50+CE!AI51+CE!AI52</f>
        <v>1458.3333333333335</v>
      </c>
      <c r="AJ4" s="4">
        <f ca="1">CE!AJ50+CE!AJ51+CE!AJ52</f>
        <v>1458.3333333333335</v>
      </c>
      <c r="AK4" s="4">
        <f ca="1">CE!AK50+CE!AK51+CE!AK52</f>
        <v>1458.3333333333335</v>
      </c>
      <c r="AL4" s="4">
        <f ca="1">CE!AL50+CE!AL51+CE!AL52</f>
        <v>1458.3333333333335</v>
      </c>
    </row>
    <row r="5" spans="2:39" x14ac:dyDescent="0.25">
      <c r="B5" t="s">
        <v>373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2:39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2:39" x14ac:dyDescent="0.25">
      <c r="B7" s="2" t="s">
        <v>374</v>
      </c>
      <c r="C7" s="5">
        <f ca="1">C3+C4</f>
        <v>2430</v>
      </c>
      <c r="D7" s="5">
        <f t="shared" ref="D7:AL7" ca="1" si="1">D3+D4</f>
        <v>2430</v>
      </c>
      <c r="E7" s="5">
        <f t="shared" ca="1" si="1"/>
        <v>2430</v>
      </c>
      <c r="F7" s="5">
        <f t="shared" ca="1" si="1"/>
        <v>2430</v>
      </c>
      <c r="G7" s="5">
        <f t="shared" ca="1" si="1"/>
        <v>2430</v>
      </c>
      <c r="H7" s="5">
        <f t="shared" ca="1" si="1"/>
        <v>2430</v>
      </c>
      <c r="I7" s="5">
        <f t="shared" ca="1" si="1"/>
        <v>2430</v>
      </c>
      <c r="J7" s="5">
        <f t="shared" ca="1" si="1"/>
        <v>2430</v>
      </c>
      <c r="K7" s="5">
        <f t="shared" ca="1" si="1"/>
        <v>2430</v>
      </c>
      <c r="L7" s="5">
        <f t="shared" ca="1" si="1"/>
        <v>2430</v>
      </c>
      <c r="M7" s="5">
        <f t="shared" ca="1" si="1"/>
        <v>2430</v>
      </c>
      <c r="N7" s="5">
        <f t="shared" ca="1" si="1"/>
        <v>2430</v>
      </c>
      <c r="O7" s="5">
        <f t="shared" ca="1" si="1"/>
        <v>2430</v>
      </c>
      <c r="P7" s="5">
        <f t="shared" ca="1" si="1"/>
        <v>2430</v>
      </c>
      <c r="Q7" s="5">
        <f t="shared" ca="1" si="1"/>
        <v>2430</v>
      </c>
      <c r="R7" s="5">
        <f t="shared" ca="1" si="1"/>
        <v>2430</v>
      </c>
      <c r="S7" s="5">
        <f t="shared" ca="1" si="1"/>
        <v>2430</v>
      </c>
      <c r="T7" s="5">
        <f t="shared" ca="1" si="1"/>
        <v>2430</v>
      </c>
      <c r="U7" s="5">
        <f t="shared" ca="1" si="1"/>
        <v>2430</v>
      </c>
      <c r="V7" s="5">
        <f t="shared" ca="1" si="1"/>
        <v>2430</v>
      </c>
      <c r="W7" s="5">
        <f t="shared" ca="1" si="1"/>
        <v>2430</v>
      </c>
      <c r="X7" s="5">
        <f t="shared" ca="1" si="1"/>
        <v>2430</v>
      </c>
      <c r="Y7" s="5">
        <f t="shared" ca="1" si="1"/>
        <v>2430</v>
      </c>
      <c r="Z7" s="5">
        <f t="shared" ca="1" si="1"/>
        <v>2430</v>
      </c>
      <c r="AA7" s="5">
        <f t="shared" ca="1" si="1"/>
        <v>2430</v>
      </c>
      <c r="AB7" s="5">
        <f t="shared" ca="1" si="1"/>
        <v>2430</v>
      </c>
      <c r="AC7" s="5">
        <f t="shared" ca="1" si="1"/>
        <v>2430</v>
      </c>
      <c r="AD7" s="5">
        <f t="shared" ca="1" si="1"/>
        <v>2430</v>
      </c>
      <c r="AE7" s="5">
        <f t="shared" ca="1" si="1"/>
        <v>2430</v>
      </c>
      <c r="AF7" s="5">
        <f t="shared" ca="1" si="1"/>
        <v>2430</v>
      </c>
      <c r="AG7" s="5">
        <f t="shared" ca="1" si="1"/>
        <v>2430</v>
      </c>
      <c r="AH7" s="5">
        <f t="shared" ca="1" si="1"/>
        <v>2430</v>
      </c>
      <c r="AI7" s="5">
        <f t="shared" ca="1" si="1"/>
        <v>2430</v>
      </c>
      <c r="AJ7" s="5">
        <f t="shared" ca="1" si="1"/>
        <v>2430</v>
      </c>
      <c r="AK7" s="5">
        <f t="shared" ca="1" si="1"/>
        <v>2430</v>
      </c>
      <c r="AL7" s="5">
        <f t="shared" ca="1" si="1"/>
        <v>2430</v>
      </c>
    </row>
    <row r="8" spans="2:39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2:39" x14ac:dyDescent="0.25">
      <c r="B9" t="s">
        <v>375</v>
      </c>
      <c r="C9" s="4">
        <f>-'Variazioni patrimoniali'!D4</f>
        <v>-176900</v>
      </c>
      <c r="D9" s="4">
        <f>-'Variazioni patrimoniali'!E4</f>
        <v>120100</v>
      </c>
      <c r="E9" s="4">
        <f>-'Variazioni patrimoniali'!F4</f>
        <v>175000</v>
      </c>
      <c r="F9" s="4">
        <f>-'Variazioni patrimoniali'!G4</f>
        <v>0</v>
      </c>
      <c r="G9" s="4">
        <f>-'Variazioni patrimoniali'!H4</f>
        <v>0</v>
      </c>
      <c r="H9" s="4">
        <f>-'Variazioni patrimoniali'!I4</f>
        <v>0</v>
      </c>
      <c r="I9" s="4">
        <f>-'Variazioni patrimoniali'!J4</f>
        <v>0</v>
      </c>
      <c r="J9" s="4">
        <f>-'Variazioni patrimoniali'!K4</f>
        <v>0</v>
      </c>
      <c r="K9" s="4">
        <f>-'Variazioni patrimoniali'!L4</f>
        <v>0</v>
      </c>
      <c r="L9" s="4">
        <f>-'Variazioni patrimoniali'!M4</f>
        <v>0</v>
      </c>
      <c r="M9" s="4">
        <f>-'Variazioni patrimoniali'!N4</f>
        <v>0</v>
      </c>
      <c r="N9" s="4">
        <f>-'Variazioni patrimoniali'!O4</f>
        <v>0</v>
      </c>
      <c r="O9" s="4">
        <f>-'Variazioni patrimoniali'!P4</f>
        <v>0</v>
      </c>
      <c r="P9" s="4">
        <f>-'Variazioni patrimoniali'!Q4</f>
        <v>0</v>
      </c>
      <c r="Q9" s="4">
        <f>-'Variazioni patrimoniali'!R4</f>
        <v>0</v>
      </c>
      <c r="R9" s="4">
        <f>-'Variazioni patrimoniali'!S4</f>
        <v>0</v>
      </c>
      <c r="S9" s="4">
        <f>-'Variazioni patrimoniali'!T4</f>
        <v>0</v>
      </c>
      <c r="T9" s="4">
        <f>-'Variazioni patrimoniali'!U4</f>
        <v>0</v>
      </c>
      <c r="U9" s="4">
        <f>-'Variazioni patrimoniali'!V4</f>
        <v>0</v>
      </c>
      <c r="V9" s="4">
        <f>-'Variazioni patrimoniali'!W4</f>
        <v>0</v>
      </c>
      <c r="W9" s="4">
        <f>-'Variazioni patrimoniali'!X4</f>
        <v>0</v>
      </c>
      <c r="X9" s="4">
        <f>-'Variazioni patrimoniali'!Y4</f>
        <v>0</v>
      </c>
      <c r="Y9" s="4">
        <f>-'Variazioni patrimoniali'!Z4</f>
        <v>0</v>
      </c>
      <c r="Z9" s="4">
        <f>-'Variazioni patrimoniali'!AA4</f>
        <v>0</v>
      </c>
      <c r="AA9" s="4">
        <f>-'Variazioni patrimoniali'!AB4</f>
        <v>0</v>
      </c>
      <c r="AB9" s="4">
        <f>-'Variazioni patrimoniali'!AC4</f>
        <v>0</v>
      </c>
      <c r="AC9" s="4">
        <f>-'Variazioni patrimoniali'!AD4</f>
        <v>0</v>
      </c>
      <c r="AD9" s="4">
        <f>-'Variazioni patrimoniali'!AE4</f>
        <v>0</v>
      </c>
      <c r="AE9" s="4">
        <f>-'Variazioni patrimoniali'!AF4</f>
        <v>0</v>
      </c>
      <c r="AF9" s="4">
        <f>-'Variazioni patrimoniali'!AG4</f>
        <v>0</v>
      </c>
      <c r="AG9" s="4">
        <f>-'Variazioni patrimoniali'!AH4</f>
        <v>0</v>
      </c>
      <c r="AH9" s="4">
        <f>-'Variazioni patrimoniali'!AI4</f>
        <v>0</v>
      </c>
      <c r="AI9" s="4">
        <f>-'Variazioni patrimoniali'!AJ4</f>
        <v>0</v>
      </c>
      <c r="AJ9" s="4">
        <f>-'Variazioni patrimoniali'!AK4</f>
        <v>0</v>
      </c>
      <c r="AK9" s="4">
        <f>-'Variazioni patrimoniali'!AL4</f>
        <v>0</v>
      </c>
      <c r="AL9" s="4">
        <f>-'Variazioni patrimoniali'!AM4</f>
        <v>0</v>
      </c>
    </row>
    <row r="10" spans="2:39" x14ac:dyDescent="0.25">
      <c r="B10" t="s">
        <v>376</v>
      </c>
      <c r="C10" s="4">
        <f>'Variazioni patrimoniali'!D6</f>
        <v>161503.20000000001</v>
      </c>
      <c r="D10" s="4">
        <f>'Variazioni patrimoniali'!E6</f>
        <v>-15436.666666666664</v>
      </c>
      <c r="E10" s="4">
        <f>'Variazioni patrimoniali'!F6</f>
        <v>-15436.666666666664</v>
      </c>
      <c r="F10" s="4">
        <f>'Variazioni patrimoniali'!G6</f>
        <v>-17876.666666666664</v>
      </c>
      <c r="G10" s="4">
        <f>'Variazioni patrimoniali'!H6</f>
        <v>-41666.666666666664</v>
      </c>
      <c r="H10" s="4">
        <f>'Variazioni patrimoniali'!I6</f>
        <v>-41666.666666666664</v>
      </c>
      <c r="I10" s="4">
        <f>'Variazioni patrimoniali'!J6</f>
        <v>-41666.666666666664</v>
      </c>
      <c r="J10" s="4">
        <f>'Variazioni patrimoniali'!K6</f>
        <v>0</v>
      </c>
      <c r="K10" s="4">
        <f>'Variazioni patrimoniali'!L6</f>
        <v>0</v>
      </c>
      <c r="L10" s="4">
        <f>'Variazioni patrimoniali'!M6</f>
        <v>0</v>
      </c>
      <c r="M10" s="4">
        <f>'Variazioni patrimoniali'!N6</f>
        <v>0</v>
      </c>
      <c r="N10" s="4">
        <f>'Variazioni patrimoniali'!O6</f>
        <v>0</v>
      </c>
      <c r="O10" s="4">
        <f>'Variazioni patrimoniali'!P6</f>
        <v>0</v>
      </c>
      <c r="P10" s="4">
        <f>'Variazioni patrimoniali'!Q6</f>
        <v>0</v>
      </c>
      <c r="Q10" s="4">
        <f>'Variazioni patrimoniali'!R6</f>
        <v>0</v>
      </c>
      <c r="R10" s="4">
        <f>'Variazioni patrimoniali'!S6</f>
        <v>0</v>
      </c>
      <c r="S10" s="4">
        <f>'Variazioni patrimoniali'!T6</f>
        <v>0</v>
      </c>
      <c r="T10" s="4">
        <f>'Variazioni patrimoniali'!U6</f>
        <v>0</v>
      </c>
      <c r="U10" s="4">
        <f>'Variazioni patrimoniali'!V6</f>
        <v>0</v>
      </c>
      <c r="V10" s="4">
        <f>'Variazioni patrimoniali'!W6</f>
        <v>0</v>
      </c>
      <c r="W10" s="4">
        <f>'Variazioni patrimoniali'!X6</f>
        <v>0</v>
      </c>
      <c r="X10" s="4">
        <f>'Variazioni patrimoniali'!Y6</f>
        <v>0</v>
      </c>
      <c r="Y10" s="4">
        <f>'Variazioni patrimoniali'!Z6</f>
        <v>0</v>
      </c>
      <c r="Z10" s="4">
        <f>'Variazioni patrimoniali'!AA6</f>
        <v>0</v>
      </c>
      <c r="AA10" s="4">
        <f>'Variazioni patrimoniali'!AB6</f>
        <v>0</v>
      </c>
      <c r="AB10" s="4">
        <f>'Variazioni patrimoniali'!AC6</f>
        <v>0</v>
      </c>
      <c r="AC10" s="4">
        <f>'Variazioni patrimoniali'!AD6</f>
        <v>0</v>
      </c>
      <c r="AD10" s="4">
        <f>'Variazioni patrimoniali'!AE6</f>
        <v>0</v>
      </c>
      <c r="AE10" s="4">
        <f>'Variazioni patrimoniali'!AF6</f>
        <v>0</v>
      </c>
      <c r="AF10" s="4">
        <f>'Variazioni patrimoniali'!AG6</f>
        <v>0</v>
      </c>
      <c r="AG10" s="4">
        <f>'Variazioni patrimoniali'!AH6</f>
        <v>0</v>
      </c>
      <c r="AH10" s="4">
        <f>'Variazioni patrimoniali'!AI6</f>
        <v>0</v>
      </c>
      <c r="AI10" s="4">
        <f>'Variazioni patrimoniali'!AJ6</f>
        <v>0</v>
      </c>
      <c r="AJ10" s="4">
        <f>'Variazioni patrimoniali'!AK6</f>
        <v>0</v>
      </c>
      <c r="AK10" s="4">
        <f>'Variazioni patrimoniali'!AL6</f>
        <v>0</v>
      </c>
      <c r="AL10" s="4">
        <f>'Variazioni patrimoniali'!AM6</f>
        <v>0</v>
      </c>
    </row>
    <row r="11" spans="2:39" x14ac:dyDescent="0.25">
      <c r="B11" t="s">
        <v>377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2:39" x14ac:dyDescent="0.25">
      <c r="B12" t="s">
        <v>378</v>
      </c>
      <c r="C12" s="4">
        <f>SP!C7-SP!D7+SP!D50-SP!C50+SP!D51-SP!C51</f>
        <v>3450</v>
      </c>
      <c r="D12" s="4">
        <f>SP!D7-SP!E7+SP!E50-SP!D50+SP!E51-SP!D51</f>
        <v>500</v>
      </c>
      <c r="E12" s="4">
        <f>SP!E7-SP!F7+SP!F50-SP!E50+SP!F51-SP!E51</f>
        <v>1000</v>
      </c>
      <c r="F12" s="4">
        <f>SP!F7-SP!G7+SP!G50-SP!F50+SP!G51-SP!F51</f>
        <v>1000</v>
      </c>
      <c r="G12" s="4">
        <f>SP!G7-SP!H7+SP!H50-SP!G50+SP!H51-SP!G51</f>
        <v>1000</v>
      </c>
      <c r="H12" s="4">
        <f>SP!H7-SP!I7+SP!I50-SP!H50+SP!I51-SP!H51</f>
        <v>-1250</v>
      </c>
      <c r="I12" s="4">
        <f>SP!I7-SP!J7+SP!J50-SP!I50+SP!J51-SP!I51</f>
        <v>1000</v>
      </c>
      <c r="J12" s="4">
        <f>SP!J7-SP!K7+SP!K50-SP!J50+SP!K51-SP!J51</f>
        <v>1000</v>
      </c>
      <c r="K12" s="4">
        <f>SP!K7-SP!L7+SP!L50-SP!K50+SP!L51-SP!K51</f>
        <v>1000</v>
      </c>
      <c r="L12" s="4">
        <f>SP!L7-SP!M7+SP!M50-SP!L50+SP!M51-SP!L51</f>
        <v>1000</v>
      </c>
      <c r="M12" s="4">
        <f>SP!M7-SP!N7+SP!N50-SP!M50+SP!N51-SP!M51</f>
        <v>1000</v>
      </c>
      <c r="N12" s="4">
        <f>SP!N7-SP!O7+SP!O50-SP!N50+SP!O51-SP!N51</f>
        <v>1000</v>
      </c>
      <c r="O12" s="4">
        <f>SP!O7-SP!P7+SP!P50-SP!O50+SP!P51-SP!O51</f>
        <v>910</v>
      </c>
      <c r="P12" s="4">
        <f>SP!P7-SP!Q7+SP!Q50-SP!P50+SP!Q51-SP!P51</f>
        <v>-4246.1999999999989</v>
      </c>
      <c r="Q12" s="4">
        <f>SP!Q7-SP!R7+SP!R50-SP!Q50+SP!R51-SP!Q51</f>
        <v>910.00000000000182</v>
      </c>
      <c r="R12" s="4">
        <f>SP!R7-SP!S7+SP!S50-SP!R50+SP!S51-SP!R51</f>
        <v>910</v>
      </c>
      <c r="S12" s="4">
        <f>SP!S7-SP!T7+SP!T50-SP!S50+SP!T51-SP!S51</f>
        <v>910</v>
      </c>
      <c r="T12" s="4">
        <f>SP!T7-SP!U7+SP!U50-SP!T50+SP!U51-SP!T51</f>
        <v>-3476.7285000000011</v>
      </c>
      <c r="U12" s="4">
        <f>SP!U7-SP!V7+SP!V50-SP!U50+SP!V51-SP!U51</f>
        <v>910</v>
      </c>
      <c r="V12" s="4">
        <f>SP!V7-SP!W7+SP!W50-SP!V50+SP!W51-SP!V51</f>
        <v>910</v>
      </c>
      <c r="W12" s="4">
        <f>SP!W7-SP!X7+SP!X50-SP!W50+SP!X51-SP!W51</f>
        <v>910</v>
      </c>
      <c r="X12" s="4">
        <f>SP!X7-SP!Y7+SP!Y50-SP!X50+SP!Y51-SP!X51</f>
        <v>910</v>
      </c>
      <c r="Y12" s="4">
        <f>SP!Y7-SP!Z7+SP!Z50-SP!Y50+SP!Z51-SP!Y51</f>
        <v>910</v>
      </c>
      <c r="Z12" s="4">
        <f>SP!Z7-SP!AA7+SP!AA50-SP!Z50+SP!AA51-SP!Z51</f>
        <v>910</v>
      </c>
      <c r="AA12" s="4">
        <f>SP!AA7-SP!AB7+SP!AB50-SP!AA50+SP!AB51-SP!AA51</f>
        <v>818.65000000000146</v>
      </c>
      <c r="AB12" s="4">
        <f>SP!AB7-SP!AC7+SP!AC50-SP!AB50+SP!AC51-SP!AB51</f>
        <v>-5077.1842161687509</v>
      </c>
      <c r="AC12" s="4">
        <f>SP!AC7-SP!AD7+SP!AD50-SP!AC50+SP!AD51-SP!AC51</f>
        <v>818.65000000000146</v>
      </c>
      <c r="AD12" s="4">
        <f>SP!AD7-SP!AE7+SP!AE50-SP!AD50+SP!AE51-SP!AD51</f>
        <v>818.65000000000146</v>
      </c>
      <c r="AE12" s="4">
        <f>SP!AE7-SP!AF7+SP!AF50-SP!AE50+SP!AF51-SP!AE51</f>
        <v>818.65000000000146</v>
      </c>
      <c r="AF12" s="4">
        <f>SP!AF7-SP!AG7+SP!AG50-SP!AF50+SP!AG51-SP!AF51</f>
        <v>-3726.953705992526</v>
      </c>
      <c r="AG12" s="4">
        <f>SP!AG7-SP!AH7+SP!AH50-SP!AG50+SP!AH51-SP!AG51</f>
        <v>818.65000000000146</v>
      </c>
      <c r="AH12" s="4">
        <f>SP!AH7-SP!AI7+SP!AI50-SP!AH50+SP!AI51-SP!AH51</f>
        <v>818.65000000000146</v>
      </c>
      <c r="AI12" s="4">
        <f>SP!AI7-SP!AJ7+SP!AJ50-SP!AI50+SP!AJ51-SP!AI51</f>
        <v>818.65000000000146</v>
      </c>
      <c r="AJ12" s="4">
        <f>SP!AJ7-SP!AK7+SP!AK50-SP!AJ50+SP!AK51-SP!AJ51</f>
        <v>818.65000000000146</v>
      </c>
      <c r="AK12" s="4">
        <f>SP!AK7-SP!AL7+SP!AL50-SP!AK50+SP!AL51-SP!AK51</f>
        <v>818.65000000000146</v>
      </c>
      <c r="AL12" s="4">
        <f>SP!AL7-SP!AM7+SP!AM50-SP!AL50+SP!AM51-SP!AL51</f>
        <v>818.65000000000146</v>
      </c>
    </row>
    <row r="13" spans="2:39" x14ac:dyDescent="0.25">
      <c r="B13" t="s">
        <v>379</v>
      </c>
      <c r="C13" s="4">
        <f>CE!C44</f>
        <v>560</v>
      </c>
      <c r="D13" s="4">
        <f>CE!D44</f>
        <v>560</v>
      </c>
      <c r="E13" s="4">
        <f>CE!E44</f>
        <v>560</v>
      </c>
      <c r="F13" s="4">
        <f>CE!F44</f>
        <v>560</v>
      </c>
      <c r="G13" s="4">
        <f>CE!G44</f>
        <v>560</v>
      </c>
      <c r="H13" s="4">
        <f>CE!H44</f>
        <v>560</v>
      </c>
      <c r="I13" s="4">
        <f>CE!I44</f>
        <v>560</v>
      </c>
      <c r="J13" s="4">
        <f>CE!J44</f>
        <v>560</v>
      </c>
      <c r="K13" s="4">
        <f>CE!K44</f>
        <v>560</v>
      </c>
      <c r="L13" s="4">
        <f>CE!L44</f>
        <v>560</v>
      </c>
      <c r="M13" s="4">
        <f>CE!M44</f>
        <v>560</v>
      </c>
      <c r="N13" s="4">
        <f>CE!N44</f>
        <v>560</v>
      </c>
      <c r="O13" s="4">
        <f>CE!O44</f>
        <v>560</v>
      </c>
      <c r="P13" s="4">
        <f>CE!P44</f>
        <v>560</v>
      </c>
      <c r="Q13" s="4">
        <f>CE!Q44</f>
        <v>560</v>
      </c>
      <c r="R13" s="4">
        <f>CE!R44</f>
        <v>560</v>
      </c>
      <c r="S13" s="4">
        <f>CE!S44</f>
        <v>560</v>
      </c>
      <c r="T13" s="4">
        <f>CE!T44</f>
        <v>560</v>
      </c>
      <c r="U13" s="4">
        <f>CE!U44</f>
        <v>560</v>
      </c>
      <c r="V13" s="4">
        <f>CE!V44</f>
        <v>560</v>
      </c>
      <c r="W13" s="4">
        <f>CE!W44</f>
        <v>560</v>
      </c>
      <c r="X13" s="4">
        <f>CE!X44</f>
        <v>560</v>
      </c>
      <c r="Y13" s="4">
        <f>CE!Y44</f>
        <v>560</v>
      </c>
      <c r="Z13" s="4">
        <f>CE!Z44</f>
        <v>560</v>
      </c>
      <c r="AA13" s="4">
        <f>CE!AA44</f>
        <v>560</v>
      </c>
      <c r="AB13" s="4">
        <f>CE!AB44</f>
        <v>560</v>
      </c>
      <c r="AC13" s="4">
        <f>CE!AC44</f>
        <v>560</v>
      </c>
      <c r="AD13" s="4">
        <f>CE!AD44</f>
        <v>560</v>
      </c>
      <c r="AE13" s="4">
        <f>CE!AE44</f>
        <v>560</v>
      </c>
      <c r="AF13" s="4">
        <f>CE!AF44</f>
        <v>560</v>
      </c>
      <c r="AG13" s="4">
        <f>CE!AG44</f>
        <v>560</v>
      </c>
      <c r="AH13" s="4">
        <f>CE!AH44</f>
        <v>560</v>
      </c>
      <c r="AI13" s="4">
        <f>CE!AI44</f>
        <v>560</v>
      </c>
      <c r="AJ13" s="4">
        <f>CE!AJ44</f>
        <v>560</v>
      </c>
      <c r="AK13" s="4">
        <f>CE!AK44</f>
        <v>560</v>
      </c>
      <c r="AL13" s="4">
        <f>CE!AL44</f>
        <v>560</v>
      </c>
    </row>
    <row r="14" spans="2:39" x14ac:dyDescent="0.25">
      <c r="B14" t="s">
        <v>380</v>
      </c>
      <c r="C14" s="4">
        <f>SP!C9-SP!D9+SP!D52-SP!C52</f>
        <v>-45543.199999999997</v>
      </c>
      <c r="D14" s="4">
        <f>SP!D9-SP!E9+SP!E52-SP!D52</f>
        <v>2956.8000000000029</v>
      </c>
      <c r="E14" s="4">
        <f>SP!E9-SP!F9+SP!F52-SP!E52</f>
        <v>2956.8000000000029</v>
      </c>
      <c r="F14" s="4">
        <f>SP!F9-SP!G9+SP!G52-SP!F52</f>
        <v>2956.8000000000029</v>
      </c>
      <c r="G14" s="4">
        <f>SP!G9-SP!H9+SP!H52-SP!G52</f>
        <v>2956.8000000000029</v>
      </c>
      <c r="H14" s="4">
        <f>SP!H9-SP!I9+SP!I52-SP!H52</f>
        <v>2956.8000000000029</v>
      </c>
      <c r="I14" s="4">
        <f>SP!I9-SP!J9+SP!J52-SP!I52</f>
        <v>2956.8000000000029</v>
      </c>
      <c r="J14" s="4">
        <f>SP!J9-SP!K9+SP!K52-SP!J52</f>
        <v>2956.8000000000029</v>
      </c>
      <c r="K14" s="4">
        <f>SP!K9-SP!L9+SP!L52-SP!K52</f>
        <v>2956.8000000000029</v>
      </c>
      <c r="L14" s="4">
        <f>SP!L9-SP!M9+SP!M52-SP!L52</f>
        <v>2956.8000000000029</v>
      </c>
      <c r="M14" s="4">
        <f>SP!M9-SP!N9+SP!N52-SP!M52</f>
        <v>2956.8000000000029</v>
      </c>
      <c r="N14" s="4">
        <f>SP!N9-SP!O9+SP!O52-SP!N52</f>
        <v>2956.8000000000029</v>
      </c>
      <c r="O14" s="4">
        <f>SP!O9-SP!P9+SP!P52-SP!O52</f>
        <v>2956.7999999999993</v>
      </c>
      <c r="P14" s="4">
        <f>SP!P9-SP!Q9+SP!Q52-SP!P52</f>
        <v>2956.7999999999993</v>
      </c>
      <c r="Q14" s="4">
        <f>SP!Q9-SP!R9+SP!R52-SP!Q52</f>
        <v>61.599999999965803</v>
      </c>
      <c r="R14" s="4">
        <f>SP!R9-SP!S9+SP!S52-SP!R52</f>
        <v>0</v>
      </c>
      <c r="S14" s="4">
        <f>SP!S9-SP!T9+SP!T52-SP!S52</f>
        <v>0</v>
      </c>
      <c r="T14" s="4">
        <f>SP!T9-SP!U9+SP!U52-SP!T52</f>
        <v>0</v>
      </c>
      <c r="U14" s="4">
        <f>SP!U9-SP!V9+SP!V52-SP!U52</f>
        <v>0</v>
      </c>
      <c r="V14" s="4">
        <f>SP!V9-SP!W9+SP!W52-SP!V52</f>
        <v>0</v>
      </c>
      <c r="W14" s="4">
        <f>SP!W9-SP!X9+SP!X52-SP!W52</f>
        <v>0</v>
      </c>
      <c r="X14" s="4">
        <f>SP!X9-SP!Y9+SP!Y52-SP!X52</f>
        <v>0</v>
      </c>
      <c r="Y14" s="4">
        <f>SP!Y9-SP!Z9+SP!Z52-SP!Y52</f>
        <v>0</v>
      </c>
      <c r="Z14" s="4">
        <f>SP!Z9-SP!AA9+SP!AA52-SP!Z52</f>
        <v>0</v>
      </c>
      <c r="AA14" s="4">
        <f>SP!AA9-SP!AB9+SP!AB52-SP!AA52</f>
        <v>0</v>
      </c>
      <c r="AB14" s="4">
        <f>SP!AB9-SP!AC9+SP!AC52-SP!AB52</f>
        <v>0</v>
      </c>
      <c r="AC14" s="4">
        <f>SP!AC9-SP!AD9+SP!AD52-SP!AC52</f>
        <v>0</v>
      </c>
      <c r="AD14" s="4">
        <f>SP!AD9-SP!AE9+SP!AE52-SP!AD52</f>
        <v>0</v>
      </c>
      <c r="AE14" s="4">
        <f>SP!AE9-SP!AF9+SP!AF52-SP!AE52</f>
        <v>0</v>
      </c>
      <c r="AF14" s="4">
        <f>SP!AF9-SP!AG9+SP!AG52-SP!AF52</f>
        <v>0</v>
      </c>
      <c r="AG14" s="4">
        <f>SP!AG9-SP!AH9+SP!AH52-SP!AG52</f>
        <v>0</v>
      </c>
      <c r="AH14" s="4">
        <f>SP!AH9-SP!AI9+SP!AI52-SP!AH52</f>
        <v>0</v>
      </c>
      <c r="AI14" s="4">
        <f>SP!AI9-SP!AJ9+SP!AJ52-SP!AI52</f>
        <v>0</v>
      </c>
      <c r="AJ14" s="4">
        <f>SP!AJ9-SP!AK9+SP!AK52-SP!AJ52</f>
        <v>0</v>
      </c>
      <c r="AK14" s="4">
        <f>SP!AK9-SP!AL9+SP!AL52-SP!AK52</f>
        <v>0</v>
      </c>
      <c r="AL14" s="4">
        <f>SP!AL9-SP!AM9+SP!AM52-SP!AL52</f>
        <v>0</v>
      </c>
    </row>
    <row r="15" spans="2:39" x14ac:dyDescent="0.25">
      <c r="B15" t="s">
        <v>381</v>
      </c>
      <c r="C15" s="4">
        <f>SP!C10-SP!D10+SP!D54-SP!C54</f>
        <v>0</v>
      </c>
      <c r="D15" s="4">
        <f>SP!D10-SP!E10+SP!E54-SP!D54</f>
        <v>0</v>
      </c>
      <c r="E15" s="4">
        <f>SP!E10-SP!F10+SP!F54-SP!E54</f>
        <v>0</v>
      </c>
      <c r="F15" s="4">
        <f>SP!F10-SP!G10+SP!G54-SP!F54</f>
        <v>0</v>
      </c>
      <c r="G15" s="4">
        <f>SP!G10-SP!H10+SP!H54-SP!G54</f>
        <v>0</v>
      </c>
      <c r="H15" s="4">
        <f>SP!H10-SP!I10+SP!I54-SP!H54</f>
        <v>0</v>
      </c>
      <c r="I15" s="4">
        <f>SP!I10-SP!J10+SP!J54-SP!I54</f>
        <v>0</v>
      </c>
      <c r="J15" s="4">
        <f>SP!J10-SP!K10+SP!K54-SP!J54</f>
        <v>0</v>
      </c>
      <c r="K15" s="4">
        <f>SP!K10-SP!L10+SP!L54-SP!K54</f>
        <v>0</v>
      </c>
      <c r="L15" s="4">
        <f>SP!L10-SP!M10+SP!M54-SP!L54</f>
        <v>0</v>
      </c>
      <c r="M15" s="4">
        <f>SP!M10-SP!N10+SP!N54-SP!M54</f>
        <v>0</v>
      </c>
      <c r="N15" s="4">
        <f>SP!N10-SP!O10+SP!O54-SP!N54</f>
        <v>0</v>
      </c>
      <c r="O15" s="4">
        <f>SP!O10-SP!P10+SP!P54-SP!O54</f>
        <v>0</v>
      </c>
      <c r="P15" s="4">
        <f>SP!P10-SP!Q10+SP!Q54-SP!P54</f>
        <v>0</v>
      </c>
      <c r="Q15" s="4">
        <f>SP!Q10-SP!R10+SP!R54-SP!Q54</f>
        <v>0</v>
      </c>
      <c r="R15" s="4">
        <f>SP!R10-SP!S10+SP!S54-SP!R54</f>
        <v>0</v>
      </c>
      <c r="S15" s="4">
        <f>SP!S10-SP!T10+SP!T54-SP!S54</f>
        <v>0</v>
      </c>
      <c r="T15" s="4">
        <f>SP!T10-SP!U10+SP!U54-SP!T54</f>
        <v>0</v>
      </c>
      <c r="U15" s="4">
        <f>SP!U10-SP!V10+SP!V54-SP!U54</f>
        <v>0</v>
      </c>
      <c r="V15" s="4">
        <f>SP!V10-SP!W10+SP!W54-SP!V54</f>
        <v>0</v>
      </c>
      <c r="W15" s="4">
        <f>SP!W10-SP!X10+SP!X54-SP!W54</f>
        <v>0</v>
      </c>
      <c r="X15" s="4">
        <f>SP!X10-SP!Y10+SP!Y54-SP!X54</f>
        <v>0</v>
      </c>
      <c r="Y15" s="4">
        <f>SP!Y10-SP!Z10+SP!Z54-SP!Y54</f>
        <v>0</v>
      </c>
      <c r="Z15" s="4">
        <f>SP!Z10-SP!AA10+SP!AA54-SP!Z54</f>
        <v>0</v>
      </c>
      <c r="AA15" s="4">
        <f>SP!AA10-SP!AB10+SP!AB54-SP!AA54</f>
        <v>0</v>
      </c>
      <c r="AB15" s="4">
        <f>SP!AB10-SP!AC10+SP!AC54-SP!AB54</f>
        <v>0</v>
      </c>
      <c r="AC15" s="4">
        <f>SP!AC10-SP!AD10+SP!AD54-SP!AC54</f>
        <v>0</v>
      </c>
      <c r="AD15" s="4">
        <f>SP!AD10-SP!AE10+SP!AE54-SP!AD54</f>
        <v>0</v>
      </c>
      <c r="AE15" s="4">
        <f>SP!AE10-SP!AF10+SP!AF54-SP!AE54</f>
        <v>0</v>
      </c>
      <c r="AF15" s="4">
        <f>SP!AF10-SP!AG10+SP!AG54-SP!AF54</f>
        <v>0</v>
      </c>
      <c r="AG15" s="4">
        <f>SP!AG10-SP!AH10+SP!AH54-SP!AG54</f>
        <v>0</v>
      </c>
      <c r="AH15" s="4">
        <f>SP!AH10-SP!AI10+SP!AI54-SP!AH54</f>
        <v>0</v>
      </c>
      <c r="AI15" s="4">
        <f>SP!AI10-SP!AJ10+SP!AJ54-SP!AI54</f>
        <v>0</v>
      </c>
      <c r="AJ15" s="4">
        <f>SP!AJ10-SP!AK10+SP!AK54-SP!AJ54</f>
        <v>0</v>
      </c>
      <c r="AK15" s="4">
        <f>SP!AK10-SP!AL10+SP!AL54-SP!AK54</f>
        <v>0</v>
      </c>
      <c r="AL15" s="4">
        <f>SP!AL10-SP!AM10+SP!AM54-SP!AL54</f>
        <v>0</v>
      </c>
    </row>
    <row r="16" spans="2:39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2:38" x14ac:dyDescent="0.25">
      <c r="B17" s="2" t="s">
        <v>382</v>
      </c>
      <c r="C17" s="5">
        <f>SUM(C9:C15)</f>
        <v>-56929.999999999985</v>
      </c>
      <c r="D17" s="5">
        <f t="shared" ref="D17:AL17" si="2">SUM(D9:D15)</f>
        <v>108680.13333333335</v>
      </c>
      <c r="E17" s="5">
        <f t="shared" si="2"/>
        <v>164080.13333333336</v>
      </c>
      <c r="F17" s="5">
        <f t="shared" si="2"/>
        <v>-13359.866666666661</v>
      </c>
      <c r="G17" s="5">
        <f t="shared" si="2"/>
        <v>-37149.866666666661</v>
      </c>
      <c r="H17" s="5">
        <f t="shared" si="2"/>
        <v>-39399.866666666661</v>
      </c>
      <c r="I17" s="5">
        <f t="shared" si="2"/>
        <v>-37149.866666666661</v>
      </c>
      <c r="J17" s="5">
        <f t="shared" si="2"/>
        <v>4516.8000000000029</v>
      </c>
      <c r="K17" s="5">
        <f t="shared" si="2"/>
        <v>4516.8000000000029</v>
      </c>
      <c r="L17" s="5">
        <f t="shared" si="2"/>
        <v>4516.8000000000029</v>
      </c>
      <c r="M17" s="5">
        <f t="shared" si="2"/>
        <v>4516.8000000000029</v>
      </c>
      <c r="N17" s="5">
        <f t="shared" si="2"/>
        <v>4516.8000000000029</v>
      </c>
      <c r="O17" s="5">
        <f t="shared" si="2"/>
        <v>4426.7999999999993</v>
      </c>
      <c r="P17" s="5">
        <f t="shared" si="2"/>
        <v>-729.39999999999964</v>
      </c>
      <c r="Q17" s="5">
        <f t="shared" si="2"/>
        <v>1531.5999999999676</v>
      </c>
      <c r="R17" s="5">
        <f t="shared" si="2"/>
        <v>1470</v>
      </c>
      <c r="S17" s="5">
        <f t="shared" si="2"/>
        <v>1470</v>
      </c>
      <c r="T17" s="5">
        <f t="shared" si="2"/>
        <v>-2916.7285000000011</v>
      </c>
      <c r="U17" s="5">
        <f t="shared" si="2"/>
        <v>1470</v>
      </c>
      <c r="V17" s="5">
        <f t="shared" si="2"/>
        <v>1470</v>
      </c>
      <c r="W17" s="5">
        <f t="shared" si="2"/>
        <v>1470</v>
      </c>
      <c r="X17" s="5">
        <f t="shared" si="2"/>
        <v>1470</v>
      </c>
      <c r="Y17" s="5">
        <f t="shared" si="2"/>
        <v>1470</v>
      </c>
      <c r="Z17" s="5">
        <f t="shared" si="2"/>
        <v>1470</v>
      </c>
      <c r="AA17" s="5">
        <f t="shared" si="2"/>
        <v>1378.6500000000015</v>
      </c>
      <c r="AB17" s="5">
        <f t="shared" si="2"/>
        <v>-4517.1842161687509</v>
      </c>
      <c r="AC17" s="5">
        <f t="shared" si="2"/>
        <v>1378.6500000000015</v>
      </c>
      <c r="AD17" s="5">
        <f t="shared" si="2"/>
        <v>1378.6500000000015</v>
      </c>
      <c r="AE17" s="5">
        <f t="shared" si="2"/>
        <v>1378.6500000000015</v>
      </c>
      <c r="AF17" s="5">
        <f t="shared" si="2"/>
        <v>-3166.953705992526</v>
      </c>
      <c r="AG17" s="5">
        <f t="shared" si="2"/>
        <v>1378.6500000000015</v>
      </c>
      <c r="AH17" s="5">
        <f t="shared" si="2"/>
        <v>1378.6500000000015</v>
      </c>
      <c r="AI17" s="5">
        <f t="shared" si="2"/>
        <v>1378.6500000000015</v>
      </c>
      <c r="AJ17" s="5">
        <f t="shared" si="2"/>
        <v>1378.6500000000015</v>
      </c>
      <c r="AK17" s="5">
        <f t="shared" si="2"/>
        <v>1378.6500000000015</v>
      </c>
      <c r="AL17" s="5">
        <f t="shared" si="2"/>
        <v>1378.6500000000015</v>
      </c>
    </row>
    <row r="18" spans="2:38" x14ac:dyDescent="0.2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x14ac:dyDescent="0.25">
      <c r="B19" s="2" t="s">
        <v>383</v>
      </c>
      <c r="C19" s="5">
        <f ca="1">C7+C17</f>
        <v>-54499.999999999985</v>
      </c>
      <c r="D19" s="5">
        <f t="shared" ref="D19:AL19" ca="1" si="3">D7+D17</f>
        <v>111110.13333333335</v>
      </c>
      <c r="E19" s="5">
        <f t="shared" ca="1" si="3"/>
        <v>166510.13333333336</v>
      </c>
      <c r="F19" s="5">
        <f t="shared" ca="1" si="3"/>
        <v>-10929.866666666661</v>
      </c>
      <c r="G19" s="5">
        <f t="shared" ca="1" si="3"/>
        <v>-34719.866666666661</v>
      </c>
      <c r="H19" s="5">
        <f t="shared" ca="1" si="3"/>
        <v>-36969.866666666661</v>
      </c>
      <c r="I19" s="5">
        <f t="shared" ca="1" si="3"/>
        <v>-34719.866666666661</v>
      </c>
      <c r="J19" s="5">
        <f t="shared" ca="1" si="3"/>
        <v>6946.8000000000029</v>
      </c>
      <c r="K19" s="5">
        <f t="shared" ca="1" si="3"/>
        <v>6946.8000000000029</v>
      </c>
      <c r="L19" s="5">
        <f t="shared" ca="1" si="3"/>
        <v>6946.8000000000029</v>
      </c>
      <c r="M19" s="5">
        <f t="shared" ca="1" si="3"/>
        <v>6946.8000000000029</v>
      </c>
      <c r="N19" s="5">
        <f t="shared" ca="1" si="3"/>
        <v>6946.8000000000029</v>
      </c>
      <c r="O19" s="5">
        <f t="shared" ca="1" si="3"/>
        <v>6856.7999999999993</v>
      </c>
      <c r="P19" s="5">
        <f t="shared" ca="1" si="3"/>
        <v>1700.6000000000004</v>
      </c>
      <c r="Q19" s="5">
        <f t="shared" ca="1" si="3"/>
        <v>3961.5999999999676</v>
      </c>
      <c r="R19" s="5">
        <f t="shared" ca="1" si="3"/>
        <v>3900</v>
      </c>
      <c r="S19" s="5">
        <f t="shared" ca="1" si="3"/>
        <v>3900</v>
      </c>
      <c r="T19" s="5">
        <f t="shared" ca="1" si="3"/>
        <v>-486.72850000000108</v>
      </c>
      <c r="U19" s="5">
        <f t="shared" ca="1" si="3"/>
        <v>3900</v>
      </c>
      <c r="V19" s="5">
        <f t="shared" ca="1" si="3"/>
        <v>3900</v>
      </c>
      <c r="W19" s="5">
        <f t="shared" ca="1" si="3"/>
        <v>3900</v>
      </c>
      <c r="X19" s="5">
        <f t="shared" ca="1" si="3"/>
        <v>3900</v>
      </c>
      <c r="Y19" s="5">
        <f t="shared" ca="1" si="3"/>
        <v>3900</v>
      </c>
      <c r="Z19" s="5">
        <f t="shared" ca="1" si="3"/>
        <v>3900</v>
      </c>
      <c r="AA19" s="5">
        <f t="shared" ca="1" si="3"/>
        <v>3808.6500000000015</v>
      </c>
      <c r="AB19" s="5">
        <f t="shared" ca="1" si="3"/>
        <v>-2087.1842161687509</v>
      </c>
      <c r="AC19" s="5">
        <f t="shared" ca="1" si="3"/>
        <v>3808.6500000000015</v>
      </c>
      <c r="AD19" s="5">
        <f t="shared" ca="1" si="3"/>
        <v>3808.6500000000015</v>
      </c>
      <c r="AE19" s="5">
        <f t="shared" ca="1" si="3"/>
        <v>3808.6500000000015</v>
      </c>
      <c r="AF19" s="5">
        <f t="shared" ca="1" si="3"/>
        <v>-736.95370599252601</v>
      </c>
      <c r="AG19" s="5">
        <f t="shared" ca="1" si="3"/>
        <v>3808.6500000000015</v>
      </c>
      <c r="AH19" s="5">
        <f t="shared" ca="1" si="3"/>
        <v>3808.6500000000015</v>
      </c>
      <c r="AI19" s="5">
        <f t="shared" ca="1" si="3"/>
        <v>3808.6500000000015</v>
      </c>
      <c r="AJ19" s="5">
        <f t="shared" ca="1" si="3"/>
        <v>3808.6500000000015</v>
      </c>
      <c r="AK19" s="5">
        <f t="shared" ca="1" si="3"/>
        <v>3808.6500000000015</v>
      </c>
      <c r="AL19" s="5">
        <f t="shared" ca="1" si="3"/>
        <v>3808.6500000000015</v>
      </c>
    </row>
    <row r="20" spans="2:38" x14ac:dyDescent="0.2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x14ac:dyDescent="0.25">
      <c r="B21" t="s">
        <v>384</v>
      </c>
      <c r="C21" s="4">
        <f ca="1">IF(SUM('Variazioni patrimoniali'!D7:D12)&gt;0,-SUM('Variazioni patrimoniali'!D7:D12),0)</f>
        <v>-175000</v>
      </c>
      <c r="D21" s="4">
        <f ca="1">IF(SUM('Variazioni patrimoniali'!E7:E12)&gt;0,-SUM('Variazioni patrimoniali'!E7:E12),0)</f>
        <v>0</v>
      </c>
      <c r="E21" s="4">
        <f ca="1">IF(SUM('Variazioni patrimoniali'!F7:F12)&gt;0,-SUM('Variazioni patrimoniali'!F7:F12),0)</f>
        <v>0</v>
      </c>
      <c r="F21" s="4">
        <f ca="1">IF(SUM('Variazioni patrimoniali'!G7:G12)&gt;0,-SUM('Variazioni patrimoniali'!G7:G12),0)</f>
        <v>0</v>
      </c>
      <c r="G21" s="4">
        <f ca="1">IF(SUM('Variazioni patrimoniali'!H7:H12)&gt;0,-SUM('Variazioni patrimoniali'!H7:H12),0)</f>
        <v>0</v>
      </c>
      <c r="H21" s="4">
        <f ca="1">IF(SUM('Variazioni patrimoniali'!I7:I12)&gt;0,-SUM('Variazioni patrimoniali'!I7:I12),0)</f>
        <v>0</v>
      </c>
      <c r="I21" s="4">
        <f ca="1">IF(SUM('Variazioni patrimoniali'!J7:J12)&gt;0,-SUM('Variazioni patrimoniali'!J7:J12),0)</f>
        <v>0</v>
      </c>
      <c r="J21" s="4">
        <f ca="1">IF(SUM('Variazioni patrimoniali'!K7:K12)&gt;0,-SUM('Variazioni patrimoniali'!K7:K12),0)</f>
        <v>0</v>
      </c>
      <c r="K21" s="4">
        <f ca="1">IF(SUM('Variazioni patrimoniali'!L7:L12)&gt;0,-SUM('Variazioni patrimoniali'!L7:L12),0)</f>
        <v>0</v>
      </c>
      <c r="L21" s="4">
        <f ca="1">IF(SUM('Variazioni patrimoniali'!M7:M12)&gt;0,-SUM('Variazioni patrimoniali'!M7:M12),0)</f>
        <v>0</v>
      </c>
      <c r="M21" s="4">
        <f ca="1">IF(SUM('Variazioni patrimoniali'!N7:N12)&gt;0,-SUM('Variazioni patrimoniali'!N7:N12),0)</f>
        <v>0</v>
      </c>
      <c r="N21" s="4">
        <f ca="1">IF(SUM('Variazioni patrimoniali'!O7:O12)&gt;0,-SUM('Variazioni patrimoniali'!O7:O12),0)</f>
        <v>0</v>
      </c>
      <c r="O21" s="4">
        <f ca="1">IF(SUM('Variazioni patrimoniali'!P7:P12)&gt;0,-SUM('Variazioni patrimoniali'!P7:P12),0)</f>
        <v>0</v>
      </c>
      <c r="P21" s="4">
        <f ca="1">IF(SUM('Variazioni patrimoniali'!Q7:Q12)&gt;0,-SUM('Variazioni patrimoniali'!Q7:Q12),0)</f>
        <v>0</v>
      </c>
      <c r="Q21" s="4">
        <f ca="1">IF(SUM('Variazioni patrimoniali'!R7:R12)&gt;0,-SUM('Variazioni patrimoniali'!R7:R12),0)</f>
        <v>0</v>
      </c>
      <c r="R21" s="4">
        <f ca="1">IF(SUM('Variazioni patrimoniali'!S7:S12)&gt;0,-SUM('Variazioni patrimoniali'!S7:S12),0)</f>
        <v>0</v>
      </c>
      <c r="S21" s="4">
        <f ca="1">IF(SUM('Variazioni patrimoniali'!T7:T12)&gt;0,-SUM('Variazioni patrimoniali'!T7:T12),0)</f>
        <v>0</v>
      </c>
      <c r="T21" s="4">
        <f ca="1">IF(SUM('Variazioni patrimoniali'!U7:U12)&gt;0,-SUM('Variazioni patrimoniali'!U7:U12),0)</f>
        <v>0</v>
      </c>
      <c r="U21" s="4">
        <f ca="1">IF(SUM('Variazioni patrimoniali'!V7:V12)&gt;0,-SUM('Variazioni patrimoniali'!V7:V12),0)</f>
        <v>0</v>
      </c>
      <c r="V21" s="4">
        <f ca="1">IF(SUM('Variazioni patrimoniali'!W7:W12)&gt;0,-SUM('Variazioni patrimoniali'!W7:W12),0)</f>
        <v>0</v>
      </c>
      <c r="W21" s="4">
        <f ca="1">IF(SUM('Variazioni patrimoniali'!X7:X12)&gt;0,-SUM('Variazioni patrimoniali'!X7:X12),0)</f>
        <v>0</v>
      </c>
      <c r="X21" s="4">
        <f ca="1">IF(SUM('Variazioni patrimoniali'!Y7:Y12)&gt;0,-SUM('Variazioni patrimoniali'!Y7:Y12),0)</f>
        <v>0</v>
      </c>
      <c r="Y21" s="4">
        <f ca="1">IF(SUM('Variazioni patrimoniali'!Z7:Z12)&gt;0,-SUM('Variazioni patrimoniali'!Z7:Z12),0)</f>
        <v>0</v>
      </c>
      <c r="Z21" s="4">
        <f ca="1">IF(SUM('Variazioni patrimoniali'!AA7:AA12)&gt;0,-SUM('Variazioni patrimoniali'!AA7:AA12),0)</f>
        <v>0</v>
      </c>
      <c r="AA21" s="4">
        <f ca="1">IF(SUM('Variazioni patrimoniali'!AB7:AB12)&gt;0,-SUM('Variazioni patrimoniali'!AB7:AB12),0)</f>
        <v>0</v>
      </c>
      <c r="AB21" s="4">
        <f ca="1">IF(SUM('Variazioni patrimoniali'!AC7:AC12)&gt;0,-SUM('Variazioni patrimoniali'!AC7:AC12),0)</f>
        <v>0</v>
      </c>
      <c r="AC21" s="4">
        <f ca="1">IF(SUM('Variazioni patrimoniali'!AD7:AD12)&gt;0,-SUM('Variazioni patrimoniali'!AD7:AD12),0)</f>
        <v>0</v>
      </c>
      <c r="AD21" s="4">
        <f ca="1">IF(SUM('Variazioni patrimoniali'!AE7:AE12)&gt;0,-SUM('Variazioni patrimoniali'!AE7:AE12),0)</f>
        <v>0</v>
      </c>
      <c r="AE21" s="4">
        <f ca="1">IF(SUM('Variazioni patrimoniali'!AF7:AF12)&gt;0,-SUM('Variazioni patrimoniali'!AF7:AF12),0)</f>
        <v>0</v>
      </c>
      <c r="AF21" s="4">
        <f ca="1">IF(SUM('Variazioni patrimoniali'!AG7:AG12)&gt;0,-SUM('Variazioni patrimoniali'!AG7:AG12),0)</f>
        <v>0</v>
      </c>
      <c r="AG21" s="4">
        <f ca="1">IF(SUM('Variazioni patrimoniali'!AH7:AH12)&gt;0,-SUM('Variazioni patrimoniali'!AH7:AH12),0)</f>
        <v>0</v>
      </c>
      <c r="AH21" s="4">
        <f ca="1">IF(SUM('Variazioni patrimoniali'!AI7:AI12)&gt;0,-SUM('Variazioni patrimoniali'!AI7:AI12),0)</f>
        <v>0</v>
      </c>
      <c r="AI21" s="4">
        <f ca="1">IF(SUM('Variazioni patrimoniali'!AJ7:AJ12)&gt;0,-SUM('Variazioni patrimoniali'!AJ7:AJ12),0)</f>
        <v>0</v>
      </c>
      <c r="AJ21" s="4">
        <f ca="1">IF(SUM('Variazioni patrimoniali'!AK7:AK12)&gt;0,-SUM('Variazioni patrimoniali'!AK7:AK12),0)</f>
        <v>0</v>
      </c>
      <c r="AK21" s="4">
        <f ca="1">IF(SUM('Variazioni patrimoniali'!AL7:AL12)&gt;0,-SUM('Variazioni patrimoniali'!AL7:AL12),0)</f>
        <v>0</v>
      </c>
      <c r="AL21" s="4">
        <f ca="1">IF(SUM('Variazioni patrimoniali'!AM7:AM12)&gt;0,-SUM('Variazioni patrimoniali'!AM7:AM12),0)</f>
        <v>0</v>
      </c>
    </row>
    <row r="22" spans="2:38" x14ac:dyDescent="0.25">
      <c r="B22" t="s">
        <v>385</v>
      </c>
      <c r="C22" s="4">
        <f ca="1">IF(SUM('Variazioni patrimoniali'!D7:D12)&lt;0,-SUM('Variazioni patrimoniali'!D7:D12),0)</f>
        <v>0</v>
      </c>
      <c r="D22" s="4">
        <f ca="1">IF(SUM('Variazioni patrimoniali'!E7:E12)&lt;0,-SUM('Variazioni patrimoniali'!E7:E12),0)</f>
        <v>0</v>
      </c>
      <c r="E22" s="4">
        <f ca="1">IF(SUM('Variazioni patrimoniali'!F7:F12)&lt;0,-SUM('Variazioni patrimoniali'!F7:F12),0)</f>
        <v>0</v>
      </c>
      <c r="F22" s="4">
        <f ca="1">IF(SUM('Variazioni patrimoniali'!G7:G12)&lt;0,-SUM('Variazioni patrimoniali'!G7:G12),0)</f>
        <v>0</v>
      </c>
      <c r="G22" s="4">
        <f ca="1">IF(SUM('Variazioni patrimoniali'!H7:H12)&lt;0,-SUM('Variazioni patrimoniali'!H7:H12),0)</f>
        <v>0</v>
      </c>
      <c r="H22" s="4">
        <f ca="1">IF(SUM('Variazioni patrimoniali'!I7:I12)&lt;0,-SUM('Variazioni patrimoniali'!I7:I12),0)</f>
        <v>0</v>
      </c>
      <c r="I22" s="4">
        <f ca="1">IF(SUM('Variazioni patrimoniali'!J7:J12)&lt;0,-SUM('Variazioni patrimoniali'!J7:J12),0)</f>
        <v>0</v>
      </c>
      <c r="J22" s="4">
        <f ca="1">IF(SUM('Variazioni patrimoniali'!K7:K12)&lt;0,-SUM('Variazioni patrimoniali'!K7:K12),0)</f>
        <v>0</v>
      </c>
      <c r="K22" s="4">
        <f ca="1">IF(SUM('Variazioni patrimoniali'!L7:L12)&lt;0,-SUM('Variazioni patrimoniali'!L7:L12),0)</f>
        <v>0</v>
      </c>
      <c r="L22" s="4">
        <f ca="1">IF(SUM('Variazioni patrimoniali'!M7:M12)&lt;0,-SUM('Variazioni patrimoniali'!M7:M12),0)</f>
        <v>0</v>
      </c>
      <c r="M22" s="4">
        <f ca="1">IF(SUM('Variazioni patrimoniali'!N7:N12)&lt;0,-SUM('Variazioni patrimoniali'!N7:N12),0)</f>
        <v>0</v>
      </c>
      <c r="N22" s="4">
        <f ca="1">IF(SUM('Variazioni patrimoniali'!O7:O12)&lt;0,-SUM('Variazioni patrimoniali'!O7:O12),0)</f>
        <v>0</v>
      </c>
      <c r="O22" s="4">
        <f ca="1">IF(SUM('Variazioni patrimoniali'!P7:P12)&lt;0,-SUM('Variazioni patrimoniali'!P7:P12),0)</f>
        <v>0</v>
      </c>
      <c r="P22" s="4">
        <f ca="1">IF(SUM('Variazioni patrimoniali'!Q7:Q12)&lt;0,-SUM('Variazioni patrimoniali'!Q7:Q12),0)</f>
        <v>0</v>
      </c>
      <c r="Q22" s="4">
        <f ca="1">IF(SUM('Variazioni patrimoniali'!R7:R12)&lt;0,-SUM('Variazioni patrimoniali'!R7:R12),0)</f>
        <v>0</v>
      </c>
      <c r="R22" s="4">
        <f ca="1">IF(SUM('Variazioni patrimoniali'!S7:S12)&lt;0,-SUM('Variazioni patrimoniali'!S7:S12),0)</f>
        <v>0</v>
      </c>
      <c r="S22" s="4">
        <f ca="1">IF(SUM('Variazioni patrimoniali'!T7:T12)&lt;0,-SUM('Variazioni patrimoniali'!T7:T12),0)</f>
        <v>0</v>
      </c>
      <c r="T22" s="4">
        <f ca="1">IF(SUM('Variazioni patrimoniali'!U7:U12)&lt;0,-SUM('Variazioni patrimoniali'!U7:U12),0)</f>
        <v>0</v>
      </c>
      <c r="U22" s="4">
        <f ca="1">IF(SUM('Variazioni patrimoniali'!V7:V12)&lt;0,-SUM('Variazioni patrimoniali'!V7:V12),0)</f>
        <v>0</v>
      </c>
      <c r="V22" s="4">
        <f ca="1">IF(SUM('Variazioni patrimoniali'!W7:W12)&lt;0,-SUM('Variazioni patrimoniali'!W7:W12),0)</f>
        <v>0</v>
      </c>
      <c r="W22" s="4">
        <f ca="1">IF(SUM('Variazioni patrimoniali'!X7:X12)&lt;0,-SUM('Variazioni patrimoniali'!X7:X12),0)</f>
        <v>0</v>
      </c>
      <c r="X22" s="4">
        <f ca="1">IF(SUM('Variazioni patrimoniali'!Y7:Y12)&lt;0,-SUM('Variazioni patrimoniali'!Y7:Y12),0)</f>
        <v>0</v>
      </c>
      <c r="Y22" s="4">
        <f ca="1">IF(SUM('Variazioni patrimoniali'!Z7:Z12)&lt;0,-SUM('Variazioni patrimoniali'!Z7:Z12),0)</f>
        <v>0</v>
      </c>
      <c r="Z22" s="4">
        <f ca="1">IF(SUM('Variazioni patrimoniali'!AA7:AA12)&lt;0,-SUM('Variazioni patrimoniali'!AA7:AA12),0)</f>
        <v>0</v>
      </c>
      <c r="AA22" s="4">
        <f ca="1">IF(SUM('Variazioni patrimoniali'!AB7:AB12)&lt;0,-SUM('Variazioni patrimoniali'!AB7:AB12),0)</f>
        <v>0</v>
      </c>
      <c r="AB22" s="4">
        <f ca="1">IF(SUM('Variazioni patrimoniali'!AC7:AC12)&lt;0,-SUM('Variazioni patrimoniali'!AC7:AC12),0)</f>
        <v>0</v>
      </c>
      <c r="AC22" s="4">
        <f ca="1">IF(SUM('Variazioni patrimoniali'!AD7:AD12)&lt;0,-SUM('Variazioni patrimoniali'!AD7:AD12),0)</f>
        <v>0</v>
      </c>
      <c r="AD22" s="4">
        <f ca="1">IF(SUM('Variazioni patrimoniali'!AE7:AE12)&lt;0,-SUM('Variazioni patrimoniali'!AE7:AE12),0)</f>
        <v>0</v>
      </c>
      <c r="AE22" s="4">
        <f ca="1">IF(SUM('Variazioni patrimoniali'!AF7:AF12)&lt;0,-SUM('Variazioni patrimoniali'!AF7:AF12),0)</f>
        <v>0</v>
      </c>
      <c r="AF22" s="4">
        <f ca="1">IF(SUM('Variazioni patrimoniali'!AG7:AG12)&lt;0,-SUM('Variazioni patrimoniali'!AG7:AG12),0)</f>
        <v>0</v>
      </c>
      <c r="AG22" s="4">
        <f ca="1">IF(SUM('Variazioni patrimoniali'!AH7:AH12)&lt;0,-SUM('Variazioni patrimoniali'!AH7:AH12),0)</f>
        <v>0</v>
      </c>
      <c r="AH22" s="4">
        <f ca="1">IF(SUM('Variazioni patrimoniali'!AI7:AI12)&lt;0,-SUM('Variazioni patrimoniali'!AI7:AI12),0)</f>
        <v>0</v>
      </c>
      <c r="AI22" s="4">
        <f ca="1">IF(SUM('Variazioni patrimoniali'!AJ7:AJ12)&lt;0,-SUM('Variazioni patrimoniali'!AJ7:AJ12),0)</f>
        <v>0</v>
      </c>
      <c r="AJ22" s="4">
        <f ca="1">IF(SUM('Variazioni patrimoniali'!AK7:AK12)&lt;0,-SUM('Variazioni patrimoniali'!AK7:AK12),0)</f>
        <v>0</v>
      </c>
      <c r="AK22" s="4">
        <f ca="1">IF(SUM('Variazioni patrimoniali'!AL7:AL12)&lt;0,-SUM('Variazioni patrimoniali'!AL7:AL12),0)</f>
        <v>0</v>
      </c>
      <c r="AL22" s="4">
        <f ca="1">IF(SUM('Variazioni patrimoniali'!AM7:AM12)&lt;0,-SUM('Variazioni patrimoniali'!AM7:AM12),0)</f>
        <v>0</v>
      </c>
    </row>
    <row r="23" spans="2:38" x14ac:dyDescent="0.25">
      <c r="B23" t="s">
        <v>373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x14ac:dyDescent="0.25">
      <c r="B24" s="2" t="s">
        <v>386</v>
      </c>
      <c r="C24" s="5">
        <f ca="1">SUM(C21:C23)</f>
        <v>-175000</v>
      </c>
      <c r="D24" s="5">
        <f t="shared" ref="D24:AL24" ca="1" si="4">SUM(D21:D23)</f>
        <v>0</v>
      </c>
      <c r="E24" s="5">
        <f t="shared" ca="1" si="4"/>
        <v>0</v>
      </c>
      <c r="F24" s="5">
        <f t="shared" ca="1" si="4"/>
        <v>0</v>
      </c>
      <c r="G24" s="5">
        <f t="shared" ca="1" si="4"/>
        <v>0</v>
      </c>
      <c r="H24" s="5">
        <f t="shared" ca="1" si="4"/>
        <v>0</v>
      </c>
      <c r="I24" s="5">
        <f t="shared" ca="1" si="4"/>
        <v>0</v>
      </c>
      <c r="J24" s="5">
        <f t="shared" ca="1" si="4"/>
        <v>0</v>
      </c>
      <c r="K24" s="5">
        <f t="shared" ca="1" si="4"/>
        <v>0</v>
      </c>
      <c r="L24" s="5">
        <f t="shared" ca="1" si="4"/>
        <v>0</v>
      </c>
      <c r="M24" s="5">
        <f t="shared" ca="1" si="4"/>
        <v>0</v>
      </c>
      <c r="N24" s="5">
        <f t="shared" ca="1" si="4"/>
        <v>0</v>
      </c>
      <c r="O24" s="5">
        <f t="shared" ca="1" si="4"/>
        <v>0</v>
      </c>
      <c r="P24" s="5">
        <f t="shared" ca="1" si="4"/>
        <v>0</v>
      </c>
      <c r="Q24" s="5">
        <f t="shared" ca="1" si="4"/>
        <v>0</v>
      </c>
      <c r="R24" s="5">
        <f t="shared" ca="1" si="4"/>
        <v>0</v>
      </c>
      <c r="S24" s="5">
        <f t="shared" ca="1" si="4"/>
        <v>0</v>
      </c>
      <c r="T24" s="5">
        <f t="shared" ca="1" si="4"/>
        <v>0</v>
      </c>
      <c r="U24" s="5">
        <f t="shared" ca="1" si="4"/>
        <v>0</v>
      </c>
      <c r="V24" s="5">
        <f t="shared" ca="1" si="4"/>
        <v>0</v>
      </c>
      <c r="W24" s="5">
        <f t="shared" ca="1" si="4"/>
        <v>0</v>
      </c>
      <c r="X24" s="5">
        <f t="shared" ca="1" si="4"/>
        <v>0</v>
      </c>
      <c r="Y24" s="5">
        <f t="shared" ca="1" si="4"/>
        <v>0</v>
      </c>
      <c r="Z24" s="5">
        <f t="shared" ca="1" si="4"/>
        <v>0</v>
      </c>
      <c r="AA24" s="5">
        <f t="shared" ca="1" si="4"/>
        <v>0</v>
      </c>
      <c r="AB24" s="5">
        <f t="shared" ca="1" si="4"/>
        <v>0</v>
      </c>
      <c r="AC24" s="5">
        <f t="shared" ca="1" si="4"/>
        <v>0</v>
      </c>
      <c r="AD24" s="5">
        <f t="shared" ca="1" si="4"/>
        <v>0</v>
      </c>
      <c r="AE24" s="5">
        <f t="shared" ca="1" si="4"/>
        <v>0</v>
      </c>
      <c r="AF24" s="5">
        <f t="shared" ca="1" si="4"/>
        <v>0</v>
      </c>
      <c r="AG24" s="5">
        <f t="shared" ca="1" si="4"/>
        <v>0</v>
      </c>
      <c r="AH24" s="5">
        <f t="shared" ca="1" si="4"/>
        <v>0</v>
      </c>
      <c r="AI24" s="5">
        <f t="shared" ca="1" si="4"/>
        <v>0</v>
      </c>
      <c r="AJ24" s="5">
        <f t="shared" ca="1" si="4"/>
        <v>0</v>
      </c>
      <c r="AK24" s="5">
        <f t="shared" ca="1" si="4"/>
        <v>0</v>
      </c>
      <c r="AL24" s="5">
        <f t="shared" ca="1" si="4"/>
        <v>0</v>
      </c>
    </row>
    <row r="25" spans="2:38" x14ac:dyDescent="0.2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2:38" x14ac:dyDescent="0.25">
      <c r="B26" t="s">
        <v>387</v>
      </c>
      <c r="C26" s="4">
        <f>IF('Variazioni patrimoniali'!D21&gt;0,'Variazioni patrimoniali'!D21,0)</f>
        <v>150000</v>
      </c>
      <c r="D26" s="4">
        <f>IF('Variazioni patrimoniali'!E21&gt;0,'Variazioni patrimoniali'!E21,0)</f>
        <v>0</v>
      </c>
      <c r="E26" s="4">
        <f>IF('Variazioni patrimoniali'!F21&gt;0,'Variazioni patrimoniali'!F21,0)</f>
        <v>0</v>
      </c>
      <c r="F26" s="4">
        <f>IF('Variazioni patrimoniali'!G21&gt;0,'Variazioni patrimoniali'!G21,0)</f>
        <v>0</v>
      </c>
      <c r="G26" s="4">
        <f>IF('Variazioni patrimoniali'!H21&gt;0,'Variazioni patrimoniali'!H21,0)</f>
        <v>0</v>
      </c>
      <c r="H26" s="4">
        <f>IF('Variazioni patrimoniali'!I21&gt;0,'Variazioni patrimoniali'!I21,0)</f>
        <v>0</v>
      </c>
      <c r="I26" s="4">
        <f>IF('Variazioni patrimoniali'!J21&gt;0,'Variazioni patrimoniali'!J21,0)</f>
        <v>0</v>
      </c>
      <c r="J26" s="4">
        <f>IF('Variazioni patrimoniali'!K21&gt;0,'Variazioni patrimoniali'!K21,0)</f>
        <v>0</v>
      </c>
      <c r="K26" s="4">
        <f>IF('Variazioni patrimoniali'!L21&gt;0,'Variazioni patrimoniali'!L21,0)</f>
        <v>0</v>
      </c>
      <c r="L26" s="4">
        <f>IF('Variazioni patrimoniali'!M21&gt;0,'Variazioni patrimoniali'!M21,0)</f>
        <v>0</v>
      </c>
      <c r="M26" s="4">
        <f>IF('Variazioni patrimoniali'!N21&gt;0,'Variazioni patrimoniali'!N21,0)</f>
        <v>0</v>
      </c>
      <c r="N26" s="4">
        <f>IF('Variazioni patrimoniali'!O21&gt;0,'Variazioni patrimoniali'!O21,0)</f>
        <v>0</v>
      </c>
      <c r="O26" s="4">
        <f>IF('Variazioni patrimoniali'!P21&gt;0,'Variazioni patrimoniali'!P21,0)</f>
        <v>0</v>
      </c>
      <c r="P26" s="4">
        <f>IF('Variazioni patrimoniali'!Q21&gt;0,'Variazioni patrimoniali'!Q21,0)</f>
        <v>0</v>
      </c>
      <c r="Q26" s="4">
        <f>IF('Variazioni patrimoniali'!R21&gt;0,'Variazioni patrimoniali'!R21,0)</f>
        <v>0</v>
      </c>
      <c r="R26" s="4">
        <f>IF('Variazioni patrimoniali'!S21&gt;0,'Variazioni patrimoniali'!S21,0)</f>
        <v>0</v>
      </c>
      <c r="S26" s="4">
        <f>IF('Variazioni patrimoniali'!T21&gt;0,'Variazioni patrimoniali'!T21,0)</f>
        <v>0</v>
      </c>
      <c r="T26" s="4">
        <f>IF('Variazioni patrimoniali'!U21&gt;0,'Variazioni patrimoniali'!U21,0)</f>
        <v>0</v>
      </c>
      <c r="U26" s="4">
        <f>IF('Variazioni patrimoniali'!V21&gt;0,'Variazioni patrimoniali'!V21,0)</f>
        <v>0</v>
      </c>
      <c r="V26" s="4">
        <f>IF('Variazioni patrimoniali'!W21&gt;0,'Variazioni patrimoniali'!W21,0)</f>
        <v>0</v>
      </c>
      <c r="W26" s="4">
        <f>IF('Variazioni patrimoniali'!X21&gt;0,'Variazioni patrimoniali'!X21,0)</f>
        <v>0</v>
      </c>
      <c r="X26" s="4">
        <f>IF('Variazioni patrimoniali'!Y21&gt;0,'Variazioni patrimoniali'!Y21,0)</f>
        <v>0</v>
      </c>
      <c r="Y26" s="4">
        <f>IF('Variazioni patrimoniali'!Z21&gt;0,'Variazioni patrimoniali'!Z21,0)</f>
        <v>0</v>
      </c>
      <c r="Z26" s="4">
        <f>IF('Variazioni patrimoniali'!AA21&gt;0,'Variazioni patrimoniali'!AA21,0)</f>
        <v>0</v>
      </c>
      <c r="AA26" s="4">
        <f>IF('Variazioni patrimoniali'!AB21&gt;0,'Variazioni patrimoniali'!AB21,0)</f>
        <v>0</v>
      </c>
      <c r="AB26" s="4">
        <f>IF('Variazioni patrimoniali'!AC21&gt;0,'Variazioni patrimoniali'!AC21,0)</f>
        <v>0</v>
      </c>
      <c r="AC26" s="4">
        <f>IF('Variazioni patrimoniali'!AD21&gt;0,'Variazioni patrimoniali'!AD21,0)</f>
        <v>0</v>
      </c>
      <c r="AD26" s="4">
        <f>IF('Variazioni patrimoniali'!AE21&gt;0,'Variazioni patrimoniali'!AE21,0)</f>
        <v>0</v>
      </c>
      <c r="AE26" s="4">
        <f>IF('Variazioni patrimoniali'!AF21&gt;0,'Variazioni patrimoniali'!AF21,0)</f>
        <v>0</v>
      </c>
      <c r="AF26" s="4">
        <f>IF('Variazioni patrimoniali'!AG21&gt;0,'Variazioni patrimoniali'!AG21,0)</f>
        <v>0</v>
      </c>
      <c r="AG26" s="4">
        <f>IF('Variazioni patrimoniali'!AH21&gt;0,'Variazioni patrimoniali'!AH21,0)</f>
        <v>0</v>
      </c>
      <c r="AH26" s="4">
        <f>IF('Variazioni patrimoniali'!AI21&gt;0,'Variazioni patrimoniali'!AI21,0)</f>
        <v>0</v>
      </c>
      <c r="AI26" s="4">
        <f>IF('Variazioni patrimoniali'!AJ21&gt;0,'Variazioni patrimoniali'!AJ21,0)</f>
        <v>0</v>
      </c>
      <c r="AJ26" s="4">
        <f>IF('Variazioni patrimoniali'!AK21&gt;0,'Variazioni patrimoniali'!AK21,0)</f>
        <v>0</v>
      </c>
      <c r="AK26" s="4">
        <f>IF('Variazioni patrimoniali'!AL21&gt;0,'Variazioni patrimoniali'!AL21,0)</f>
        <v>0</v>
      </c>
      <c r="AL26" s="4">
        <f>IF('Variazioni patrimoniali'!AM21&gt;0,'Variazioni patrimoniali'!AM21,0)</f>
        <v>0</v>
      </c>
    </row>
    <row r="27" spans="2:38" x14ac:dyDescent="0.25">
      <c r="B27" t="s">
        <v>388</v>
      </c>
      <c r="C27" s="4">
        <f>IF('Variazioni patrimoniali'!D21&lt;0,'Variazioni patrimoniali'!D21,0)</f>
        <v>0</v>
      </c>
      <c r="D27" s="4">
        <f>IF('Variazioni patrimoniali'!E21&lt;0,'Variazioni patrimoniali'!E21,0)</f>
        <v>-3822.363492071077</v>
      </c>
      <c r="E27" s="4">
        <f>IF('Variazioni patrimoniali'!F21&lt;0,'Variazioni patrimoniali'!F21,0)</f>
        <v>-3840.9690396478541</v>
      </c>
      <c r="F27" s="4">
        <f>IF('Variazioni patrimoniali'!G21&lt;0,'Variazioni patrimoniali'!G21,0)</f>
        <v>-3859.6651506682574</v>
      </c>
      <c r="G27" s="4">
        <f>IF('Variazioni patrimoniali'!H21&lt;0,'Variazioni patrimoniali'!H21,0)</f>
        <v>-3878.4522659544273</v>
      </c>
      <c r="H27" s="4">
        <f>IF('Variazioni patrimoniali'!I21&lt;0,'Variazioni patrimoniali'!I21,0)</f>
        <v>-3897.3308284742297</v>
      </c>
      <c r="I27" s="4">
        <f>IF('Variazioni patrimoniali'!J21&lt;0,'Variazioni patrimoniali'!J21,0)</f>
        <v>-3916.3012833516982</v>
      </c>
      <c r="J27" s="4">
        <f>IF('Variazioni patrimoniali'!K21&lt;0,'Variazioni patrimoniali'!K21,0)</f>
        <v>-3935.3640778775307</v>
      </c>
      <c r="K27" s="4">
        <f>IF('Variazioni patrimoniali'!L21&lt;0,'Variazioni patrimoniali'!L21,0)</f>
        <v>-3954.5196615196342</v>
      </c>
      <c r="L27" s="4">
        <f>IF('Variazioni patrimoniali'!M21&lt;0,'Variazioni patrimoniali'!M21,0)</f>
        <v>-3973.7684859337242</v>
      </c>
      <c r="M27" s="4">
        <f>IF('Variazioni patrimoniali'!N21&lt;0,'Variazioni patrimoniali'!N21,0)</f>
        <v>-3993.1110049739732</v>
      </c>
      <c r="N27" s="4">
        <f>IF('Variazioni patrimoniali'!O21&lt;0,'Variazioni patrimoniali'!O21,0)</f>
        <v>-4012.5476747037119</v>
      </c>
      <c r="O27" s="4">
        <f>IF('Variazioni patrimoniali'!P21&lt;0,'Variazioni patrimoniali'!P21,0)</f>
        <v>-4032.0789534061819</v>
      </c>
      <c r="P27" s="4">
        <f>IF('Variazioni patrimoniali'!Q21&lt;0,'Variazioni patrimoniali'!Q21,0)</f>
        <v>-4051.705301595342</v>
      </c>
      <c r="Q27" s="4">
        <f>IF('Variazioni patrimoniali'!R21&lt;0,'Variazioni patrimoniali'!R21,0)</f>
        <v>-4071.4271820267259</v>
      </c>
      <c r="R27" s="4">
        <f>IF('Variazioni patrimoniali'!S21&lt;0,'Variazioni patrimoniali'!S21,0)</f>
        <v>-4091.245059708353</v>
      </c>
      <c r="S27" s="4">
        <f>IF('Variazioni patrimoniali'!T21&lt;0,'Variazioni patrimoniali'!T21,0)</f>
        <v>-4111.1594019116937</v>
      </c>
      <c r="T27" s="4">
        <f>IF('Variazioni patrimoniali'!U21&lt;0,'Variazioni patrimoniali'!U21,0)</f>
        <v>-4131.1706781826842</v>
      </c>
      <c r="U27" s="4">
        <f>IF('Variazioni patrimoniali'!V21&lt;0,'Variazioni patrimoniali'!V21,0)</f>
        <v>-4151.2793603528007</v>
      </c>
      <c r="V27" s="4">
        <f>IF('Variazioni patrimoniali'!W21&lt;0,'Variazioni patrimoniali'!W21,0)</f>
        <v>-4171.4859225501832</v>
      </c>
      <c r="W27" s="4">
        <f>IF('Variazioni patrimoniali'!X21&lt;0,'Variazioni patrimoniali'!X21,0)</f>
        <v>-4191.7908412108127</v>
      </c>
      <c r="X27" s="4">
        <f>IF('Variazioni patrimoniali'!Y21&lt;0,'Variazioni patrimoniali'!Y21,0)</f>
        <v>-4212.194595089748</v>
      </c>
      <c r="Y27" s="4">
        <f>IF('Variazioni patrimoniali'!Z21&lt;0,'Variazioni patrimoniali'!Z21,0)</f>
        <v>-4232.6976652724125</v>
      </c>
      <c r="Z27" s="4">
        <f>IF('Variazioni patrimoniali'!AA21&lt;0,'Variazioni patrimoniali'!AA21,0)</f>
        <v>-4253.3005351859356</v>
      </c>
      <c r="AA27" s="4">
        <f>IF('Variazioni patrimoniali'!AB21&lt;0,'Variazioni patrimoniali'!AB21,0)</f>
        <v>-4274.0036906105533</v>
      </c>
      <c r="AB27" s="4">
        <f>IF('Variazioni patrimoniali'!AC21&lt;0,'Variazioni patrimoniali'!AC21,0)</f>
        <v>-4294.8076196910633</v>
      </c>
      <c r="AC27" s="4">
        <f>IF('Variazioni patrimoniali'!AD21&lt;0,'Variazioni patrimoniali'!AD21,0)</f>
        <v>-4315.7128129483299</v>
      </c>
      <c r="AD27" s="4">
        <f>IF('Variazioni patrimoniali'!AE21&lt;0,'Variazioni patrimoniali'!AE21,0)</f>
        <v>-4336.7197632908546</v>
      </c>
      <c r="AE27" s="4">
        <f>IF('Variazioni patrimoniali'!AF21&lt;0,'Variazioni patrimoniali'!AF21,0)</f>
        <v>-4357.8289660263954</v>
      </c>
      <c r="AF27" s="4">
        <f>IF('Variazioni patrimoniali'!AG21&lt;0,'Variazioni patrimoniali'!AG21,0)</f>
        <v>-4379.0409188736458</v>
      </c>
      <c r="AG27" s="4">
        <f>IF('Variazioni patrimoniali'!AH21&lt;0,'Variazioni patrimoniali'!AH21,0)</f>
        <v>-4400.3561219739695</v>
      </c>
      <c r="AH27" s="4">
        <f>IF('Variazioni patrimoniali'!AI21&lt;0,'Variazioni patrimoniali'!AI21,0)</f>
        <v>-4421.7750779031949</v>
      </c>
      <c r="AI27" s="4">
        <f>IF('Variazioni patrimoniali'!AJ21&lt;0,'Variazioni patrimoniali'!AJ21,0)</f>
        <v>-4443.2982916834617</v>
      </c>
      <c r="AJ27" s="4">
        <f>IF('Variazioni patrimoniali'!AK21&lt;0,'Variazioni patrimoniali'!AK21,0)</f>
        <v>-4464.9262707951339</v>
      </c>
      <c r="AK27" s="4">
        <f>IF('Variazioni patrimoniali'!AL21&lt;0,'Variazioni patrimoniali'!AL21,0)</f>
        <v>-4486.6595251887575</v>
      </c>
      <c r="AL27" s="4">
        <f>IF('Variazioni patrimoniali'!AM21&lt;0,'Variazioni patrimoniali'!AM21,0)</f>
        <v>-4508.4985672970924</v>
      </c>
    </row>
    <row r="28" spans="2:38" x14ac:dyDescent="0.25">
      <c r="B28" t="s">
        <v>373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2:38" x14ac:dyDescent="0.25">
      <c r="B29" t="s">
        <v>389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:38" x14ac:dyDescent="0.25">
      <c r="B30" t="s">
        <v>390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2:38" x14ac:dyDescent="0.25">
      <c r="B31" t="s">
        <v>34</v>
      </c>
      <c r="C31" s="4">
        <f>IF('Variazioni patrimoniali'!D27&gt;0,'Variazioni patrimoniali'!D27,0)</f>
        <v>300000</v>
      </c>
      <c r="D31" s="4">
        <f>IF('Variazioni patrimoniali'!E27&gt;0,'Variazioni patrimoniali'!E27,0)</f>
        <v>0</v>
      </c>
      <c r="E31" s="4">
        <f>IF('Variazioni patrimoniali'!F27&gt;0,'Variazioni patrimoniali'!F27,0)</f>
        <v>0</v>
      </c>
      <c r="F31" s="4">
        <f>IF('Variazioni patrimoniali'!G27&gt;0,'Variazioni patrimoniali'!G27,0)</f>
        <v>0</v>
      </c>
      <c r="G31" s="4">
        <f>IF('Variazioni patrimoniali'!H27&gt;0,'Variazioni patrimoniali'!H27,0)</f>
        <v>0</v>
      </c>
      <c r="H31" s="4">
        <f>IF('Variazioni patrimoniali'!I27&gt;0,'Variazioni patrimoniali'!I27,0)</f>
        <v>0</v>
      </c>
      <c r="I31" s="4">
        <f>IF('Variazioni patrimoniali'!J27&gt;0,'Variazioni patrimoniali'!J27,0)</f>
        <v>0</v>
      </c>
      <c r="J31" s="4">
        <f>IF('Variazioni patrimoniali'!K27&gt;0,'Variazioni patrimoniali'!K27,0)</f>
        <v>0</v>
      </c>
      <c r="K31" s="4">
        <f>IF('Variazioni patrimoniali'!L27&gt;0,'Variazioni patrimoniali'!L27,0)</f>
        <v>0</v>
      </c>
      <c r="L31" s="4">
        <f>IF('Variazioni patrimoniali'!M27&gt;0,'Variazioni patrimoniali'!M27,0)</f>
        <v>0</v>
      </c>
      <c r="M31" s="4">
        <f>IF('Variazioni patrimoniali'!N27&gt;0,'Variazioni patrimoniali'!N27,0)</f>
        <v>0</v>
      </c>
      <c r="N31" s="4">
        <f>IF('Variazioni patrimoniali'!O27&gt;0,'Variazioni patrimoniali'!O27,0)</f>
        <v>0</v>
      </c>
      <c r="O31" s="4">
        <f>IF('Variazioni patrimoniali'!P27&gt;0,'Variazioni patrimoniali'!P27,0)</f>
        <v>0</v>
      </c>
      <c r="P31" s="4">
        <f>IF('Variazioni patrimoniali'!Q27&gt;0,'Variazioni patrimoniali'!Q27,0)</f>
        <v>0</v>
      </c>
      <c r="Q31" s="4">
        <f>IF('Variazioni patrimoniali'!R27&gt;0,'Variazioni patrimoniali'!R27,0)</f>
        <v>0</v>
      </c>
      <c r="R31" s="4">
        <f>IF('Variazioni patrimoniali'!S27&gt;0,'Variazioni patrimoniali'!S27,0)</f>
        <v>0</v>
      </c>
      <c r="S31" s="4">
        <f>IF('Variazioni patrimoniali'!T27&gt;0,'Variazioni patrimoniali'!T27,0)</f>
        <v>0</v>
      </c>
      <c r="T31" s="4">
        <f>IF('Variazioni patrimoniali'!U27&gt;0,'Variazioni patrimoniali'!U27,0)</f>
        <v>0</v>
      </c>
      <c r="U31" s="4">
        <f>IF('Variazioni patrimoniali'!V27&gt;0,'Variazioni patrimoniali'!V27,0)</f>
        <v>0</v>
      </c>
      <c r="V31" s="4">
        <f>IF('Variazioni patrimoniali'!W27&gt;0,'Variazioni patrimoniali'!W27,0)</f>
        <v>0</v>
      </c>
      <c r="W31" s="4">
        <f>IF('Variazioni patrimoniali'!X27&gt;0,'Variazioni patrimoniali'!X27,0)</f>
        <v>0</v>
      </c>
      <c r="X31" s="4">
        <f>IF('Variazioni patrimoniali'!Y27&gt;0,'Variazioni patrimoniali'!Y27,0)</f>
        <v>0</v>
      </c>
      <c r="Y31" s="4">
        <f>IF('Variazioni patrimoniali'!Z27&gt;0,'Variazioni patrimoniali'!Z27,0)</f>
        <v>0</v>
      </c>
      <c r="Z31" s="4">
        <f>IF('Variazioni patrimoniali'!AA27&gt;0,'Variazioni patrimoniali'!AA27,0)</f>
        <v>0</v>
      </c>
      <c r="AA31" s="4">
        <f>IF('Variazioni patrimoniali'!AB27&gt;0,'Variazioni patrimoniali'!AB27,0)</f>
        <v>0</v>
      </c>
      <c r="AB31" s="4">
        <f>IF('Variazioni patrimoniali'!AC27&gt;0,'Variazioni patrimoniali'!AC27,0)</f>
        <v>0</v>
      </c>
      <c r="AC31" s="4">
        <f>IF('Variazioni patrimoniali'!AD27&gt;0,'Variazioni patrimoniali'!AD27,0)</f>
        <v>0</v>
      </c>
      <c r="AD31" s="4">
        <f>IF('Variazioni patrimoniali'!AE27&gt;0,'Variazioni patrimoniali'!AE27,0)</f>
        <v>0</v>
      </c>
      <c r="AE31" s="4">
        <f>IF('Variazioni patrimoniali'!AF27&gt;0,'Variazioni patrimoniali'!AF27,0)</f>
        <v>0</v>
      </c>
      <c r="AF31" s="4">
        <f>IF('Variazioni patrimoniali'!AG27&gt;0,'Variazioni patrimoniali'!AG27,0)</f>
        <v>0</v>
      </c>
      <c r="AG31" s="4">
        <f>IF('Variazioni patrimoniali'!AH27&gt;0,'Variazioni patrimoniali'!AH27,0)</f>
        <v>0</v>
      </c>
      <c r="AH31" s="4">
        <f>IF('Variazioni patrimoniali'!AI27&gt;0,'Variazioni patrimoniali'!AI27,0)</f>
        <v>0</v>
      </c>
      <c r="AI31" s="4">
        <f>IF('Variazioni patrimoniali'!AJ27&gt;0,'Variazioni patrimoniali'!AJ27,0)</f>
        <v>0</v>
      </c>
      <c r="AJ31" s="4">
        <f>IF('Variazioni patrimoniali'!AK27&gt;0,'Variazioni patrimoniali'!AK27,0)</f>
        <v>0</v>
      </c>
      <c r="AK31" s="4">
        <f>IF('Variazioni patrimoniali'!AL27&gt;0,'Variazioni patrimoniali'!AL27,0)</f>
        <v>0</v>
      </c>
      <c r="AL31" s="4">
        <f>IF('Variazioni patrimoniali'!AM27&gt;0,'Variazioni patrimoniali'!AM27,0)</f>
        <v>0</v>
      </c>
    </row>
    <row r="32" spans="2:38" x14ac:dyDescent="0.25">
      <c r="B32" t="s">
        <v>391</v>
      </c>
      <c r="C32" s="4">
        <f>IF('Variazioni patrimoniali'!D27&lt;0,'Variazioni patrimoniali'!D27,0)</f>
        <v>0</v>
      </c>
      <c r="D32" s="4">
        <f>IF('Variazioni patrimoniali'!E27&lt;0,'Variazioni patrimoniali'!E27,0)</f>
        <v>0</v>
      </c>
      <c r="E32" s="4">
        <f>IF('Variazioni patrimoniali'!F27&lt;0,'Variazioni patrimoniali'!F27,0)</f>
        <v>0</v>
      </c>
      <c r="F32" s="4">
        <f>IF('Variazioni patrimoniali'!G27&lt;0,'Variazioni patrimoniali'!G27,0)</f>
        <v>0</v>
      </c>
      <c r="G32" s="4">
        <f>IF('Variazioni patrimoniali'!H27&lt;0,'Variazioni patrimoniali'!H27,0)</f>
        <v>0</v>
      </c>
      <c r="H32" s="4">
        <f>IF('Variazioni patrimoniali'!I27&lt;0,'Variazioni patrimoniali'!I27,0)</f>
        <v>0</v>
      </c>
      <c r="I32" s="4">
        <f>IF('Variazioni patrimoniali'!J27&lt;0,'Variazioni patrimoniali'!J27,0)</f>
        <v>0</v>
      </c>
      <c r="J32" s="4">
        <f>IF('Variazioni patrimoniali'!K27&lt;0,'Variazioni patrimoniali'!K27,0)</f>
        <v>0</v>
      </c>
      <c r="K32" s="4">
        <f>IF('Variazioni patrimoniali'!L27&lt;0,'Variazioni patrimoniali'!L27,0)</f>
        <v>0</v>
      </c>
      <c r="L32" s="4">
        <f>IF('Variazioni patrimoniali'!M27&lt;0,'Variazioni patrimoniali'!M27,0)</f>
        <v>0</v>
      </c>
      <c r="M32" s="4">
        <f>IF('Variazioni patrimoniali'!N27&lt;0,'Variazioni patrimoniali'!N27,0)</f>
        <v>0</v>
      </c>
      <c r="N32" s="4">
        <f>IF('Variazioni patrimoniali'!O27&lt;0,'Variazioni patrimoniali'!O27,0)</f>
        <v>0</v>
      </c>
      <c r="O32" s="4">
        <f>IF('Variazioni patrimoniali'!P27&lt;0,'Variazioni patrimoniali'!P27,0)</f>
        <v>0</v>
      </c>
      <c r="P32" s="4">
        <f>IF('Variazioni patrimoniali'!Q27&lt;0,'Variazioni patrimoniali'!Q27,0)</f>
        <v>0</v>
      </c>
      <c r="Q32" s="4">
        <f>IF('Variazioni patrimoniali'!R27&lt;0,'Variazioni patrimoniali'!R27,0)</f>
        <v>0</v>
      </c>
      <c r="R32" s="4">
        <f>IF('Variazioni patrimoniali'!S27&lt;0,'Variazioni patrimoniali'!S27,0)</f>
        <v>0</v>
      </c>
      <c r="S32" s="4">
        <f>IF('Variazioni patrimoniali'!T27&lt;0,'Variazioni patrimoniali'!T27,0)</f>
        <v>0</v>
      </c>
      <c r="T32" s="4">
        <f>IF('Variazioni patrimoniali'!U27&lt;0,'Variazioni patrimoniali'!U27,0)</f>
        <v>0</v>
      </c>
      <c r="U32" s="4">
        <f>IF('Variazioni patrimoniali'!V27&lt;0,'Variazioni patrimoniali'!V27,0)</f>
        <v>0</v>
      </c>
      <c r="V32" s="4">
        <f>IF('Variazioni patrimoniali'!W27&lt;0,'Variazioni patrimoniali'!W27,0)</f>
        <v>0</v>
      </c>
      <c r="W32" s="4">
        <f>IF('Variazioni patrimoniali'!X27&lt;0,'Variazioni patrimoniali'!X27,0)</f>
        <v>0</v>
      </c>
      <c r="X32" s="4">
        <f>IF('Variazioni patrimoniali'!Y27&lt;0,'Variazioni patrimoniali'!Y27,0)</f>
        <v>0</v>
      </c>
      <c r="Y32" s="4">
        <f>IF('Variazioni patrimoniali'!Z27&lt;0,'Variazioni patrimoniali'!Z27,0)</f>
        <v>0</v>
      </c>
      <c r="Z32" s="4">
        <f>IF('Variazioni patrimoniali'!AA27&lt;0,'Variazioni patrimoniali'!AA27,0)</f>
        <v>0</v>
      </c>
      <c r="AA32" s="4">
        <f>IF('Variazioni patrimoniali'!AB27&lt;0,'Variazioni patrimoniali'!AB27,0)</f>
        <v>0</v>
      </c>
      <c r="AB32" s="4">
        <f>IF('Variazioni patrimoniali'!AC27&lt;0,'Variazioni patrimoniali'!AC27,0)</f>
        <v>0</v>
      </c>
      <c r="AC32" s="4">
        <f>IF('Variazioni patrimoniali'!AD27&lt;0,'Variazioni patrimoniali'!AD27,0)</f>
        <v>0</v>
      </c>
      <c r="AD32" s="4">
        <f>IF('Variazioni patrimoniali'!AE27&lt;0,'Variazioni patrimoniali'!AE27,0)</f>
        <v>0</v>
      </c>
      <c r="AE32" s="4">
        <f>IF('Variazioni patrimoniali'!AF27&lt;0,'Variazioni patrimoniali'!AF27,0)</f>
        <v>0</v>
      </c>
      <c r="AF32" s="4">
        <f>IF('Variazioni patrimoniali'!AG27&lt;0,'Variazioni patrimoniali'!AG27,0)</f>
        <v>0</v>
      </c>
      <c r="AG32" s="4">
        <f>IF('Variazioni patrimoniali'!AH27&lt;0,'Variazioni patrimoniali'!AH27,0)</f>
        <v>0</v>
      </c>
      <c r="AH32" s="4">
        <f>IF('Variazioni patrimoniali'!AI27&lt;0,'Variazioni patrimoniali'!AI27,0)</f>
        <v>0</v>
      </c>
      <c r="AI32" s="4">
        <f>IF('Variazioni patrimoniali'!AJ27&lt;0,'Variazioni patrimoniali'!AJ27,0)</f>
        <v>0</v>
      </c>
      <c r="AJ32" s="4">
        <f>IF('Variazioni patrimoniali'!AK27&lt;0,'Variazioni patrimoniali'!AK27,0)</f>
        <v>0</v>
      </c>
      <c r="AK32" s="4">
        <f>IF('Variazioni patrimoniali'!AL27&lt;0,'Variazioni patrimoniali'!AL27,0)</f>
        <v>0</v>
      </c>
      <c r="AL32" s="4">
        <f>IF('Variazioni patrimoniali'!AM27&lt;0,'Variazioni patrimoniali'!AM27,0)</f>
        <v>0</v>
      </c>
    </row>
    <row r="33" spans="2:38" x14ac:dyDescent="0.25">
      <c r="B33" t="s">
        <v>392</v>
      </c>
      <c r="C33" s="4">
        <f>-'Variazioni patrimoniali'!D28</f>
        <v>0</v>
      </c>
      <c r="D33" s="4">
        <f>-'Variazioni patrimoniali'!E28</f>
        <v>0</v>
      </c>
      <c r="E33" s="4">
        <f>-'Variazioni patrimoniali'!F28</f>
        <v>0</v>
      </c>
      <c r="F33" s="4">
        <f>-'Variazioni patrimoniali'!G28</f>
        <v>0</v>
      </c>
      <c r="G33" s="4">
        <f>-'Variazioni patrimoniali'!H28</f>
        <v>0</v>
      </c>
      <c r="H33" s="4">
        <f>-'Variazioni patrimoniali'!I28</f>
        <v>0</v>
      </c>
      <c r="I33" s="4">
        <f>-'Variazioni patrimoniali'!J28</f>
        <v>0</v>
      </c>
      <c r="J33" s="4">
        <f>-'Variazioni patrimoniali'!K28</f>
        <v>0</v>
      </c>
      <c r="K33" s="4">
        <f>-'Variazioni patrimoniali'!L28</f>
        <v>0</v>
      </c>
      <c r="L33" s="4">
        <f>-'Variazioni patrimoniali'!M28</f>
        <v>0</v>
      </c>
      <c r="M33" s="4">
        <f>-'Variazioni patrimoniali'!N28</f>
        <v>0</v>
      </c>
      <c r="N33" s="4">
        <f>-'Variazioni patrimoniali'!O28</f>
        <v>0</v>
      </c>
      <c r="O33" s="4">
        <f>-'Variazioni patrimoniali'!P28</f>
        <v>0</v>
      </c>
      <c r="P33" s="4">
        <f>-'Variazioni patrimoniali'!Q28</f>
        <v>0</v>
      </c>
      <c r="Q33" s="4">
        <f>-'Variazioni patrimoniali'!R28</f>
        <v>0</v>
      </c>
      <c r="R33" s="4">
        <f>-'Variazioni patrimoniali'!S28</f>
        <v>0</v>
      </c>
      <c r="S33" s="4">
        <f>-'Variazioni patrimoniali'!T28</f>
        <v>0</v>
      </c>
      <c r="T33" s="4">
        <f>-'Variazioni patrimoniali'!U28</f>
        <v>0</v>
      </c>
      <c r="U33" s="4">
        <f>-'Variazioni patrimoniali'!V28</f>
        <v>0</v>
      </c>
      <c r="V33" s="4">
        <f>-'Variazioni patrimoniali'!W28</f>
        <v>0</v>
      </c>
      <c r="W33" s="4">
        <f>-'Variazioni patrimoniali'!X28</f>
        <v>0</v>
      </c>
      <c r="X33" s="4">
        <f>-'Variazioni patrimoniali'!Y28</f>
        <v>0</v>
      </c>
      <c r="Y33" s="4">
        <f>-'Variazioni patrimoniali'!Z28</f>
        <v>0</v>
      </c>
      <c r="Z33" s="4">
        <f>-'Variazioni patrimoniali'!AA28</f>
        <v>0</v>
      </c>
      <c r="AA33" s="4">
        <f>-'Variazioni patrimoniali'!AB28</f>
        <v>0</v>
      </c>
      <c r="AB33" s="4">
        <f>-'Variazioni patrimoniali'!AC28</f>
        <v>0</v>
      </c>
      <c r="AC33" s="4">
        <f>-'Variazioni patrimoniali'!AD28</f>
        <v>0</v>
      </c>
      <c r="AD33" s="4">
        <f>-'Variazioni patrimoniali'!AE28</f>
        <v>0</v>
      </c>
      <c r="AE33" s="4">
        <f>-'Variazioni patrimoniali'!AF28</f>
        <v>0</v>
      </c>
      <c r="AF33" s="4">
        <f>-'Variazioni patrimoniali'!AG28</f>
        <v>0</v>
      </c>
      <c r="AG33" s="4">
        <f>-'Variazioni patrimoniali'!AH28</f>
        <v>0</v>
      </c>
      <c r="AH33" s="4">
        <f>-'Variazioni patrimoniali'!AI28</f>
        <v>0</v>
      </c>
      <c r="AI33" s="4">
        <f>-'Variazioni patrimoniali'!AJ28</f>
        <v>0</v>
      </c>
      <c r="AJ33" s="4">
        <f>-'Variazioni patrimoniali'!AK28</f>
        <v>0</v>
      </c>
      <c r="AK33" s="4">
        <f>-'Variazioni patrimoniali'!AL28</f>
        <v>0</v>
      </c>
      <c r="AL33" s="4">
        <f>-'Variazioni patrimoniali'!AM28</f>
        <v>0</v>
      </c>
    </row>
    <row r="34" spans="2:38" x14ac:dyDescent="0.25">
      <c r="B34" t="s">
        <v>393</v>
      </c>
      <c r="C34" s="4">
        <f>'Variazioni patrimoniali'!D16</f>
        <v>106750</v>
      </c>
      <c r="D34" s="4">
        <f>'Variazioni patrimoniali'!E16</f>
        <v>-106750</v>
      </c>
      <c r="E34" s="4">
        <f>'Variazioni patrimoniali'!F16</f>
        <v>0</v>
      </c>
      <c r="F34" s="4">
        <f>'Variazioni patrimoniali'!G16</f>
        <v>0</v>
      </c>
      <c r="G34" s="4">
        <f>'Variazioni patrimoniali'!H16</f>
        <v>0</v>
      </c>
      <c r="H34" s="4">
        <f>'Variazioni patrimoniali'!I16</f>
        <v>0</v>
      </c>
      <c r="I34" s="4">
        <f>'Variazioni patrimoniali'!J16</f>
        <v>0</v>
      </c>
      <c r="J34" s="4">
        <f>'Variazioni patrimoniali'!K16</f>
        <v>0</v>
      </c>
      <c r="K34" s="4">
        <f>'Variazioni patrimoniali'!L16</f>
        <v>0</v>
      </c>
      <c r="L34" s="4">
        <f>'Variazioni patrimoniali'!M16</f>
        <v>0</v>
      </c>
      <c r="M34" s="4">
        <f>'Variazioni patrimoniali'!N16</f>
        <v>0</v>
      </c>
      <c r="N34" s="4">
        <f>'Variazioni patrimoniali'!O16</f>
        <v>0</v>
      </c>
      <c r="O34" s="4">
        <f>'Variazioni patrimoniali'!P16</f>
        <v>0</v>
      </c>
      <c r="P34" s="4">
        <f>'Variazioni patrimoniali'!Q16</f>
        <v>0</v>
      </c>
      <c r="Q34" s="4">
        <f>'Variazioni patrimoniali'!R16</f>
        <v>0</v>
      </c>
      <c r="R34" s="4">
        <f>'Variazioni patrimoniali'!S16</f>
        <v>0</v>
      </c>
      <c r="S34" s="4">
        <f>'Variazioni patrimoniali'!T16</f>
        <v>0</v>
      </c>
      <c r="T34" s="4">
        <f>'Variazioni patrimoniali'!U16</f>
        <v>0</v>
      </c>
      <c r="U34" s="4">
        <f>'Variazioni patrimoniali'!V16</f>
        <v>0</v>
      </c>
      <c r="V34" s="4">
        <f>'Variazioni patrimoniali'!W16</f>
        <v>0</v>
      </c>
      <c r="W34" s="4">
        <f>'Variazioni patrimoniali'!X16</f>
        <v>0</v>
      </c>
      <c r="X34" s="4">
        <f>'Variazioni patrimoniali'!Y16</f>
        <v>0</v>
      </c>
      <c r="Y34" s="4">
        <f>'Variazioni patrimoniali'!Z16</f>
        <v>0</v>
      </c>
      <c r="Z34" s="4">
        <f>'Variazioni patrimoniali'!AA16</f>
        <v>0</v>
      </c>
      <c r="AA34" s="4">
        <f>'Variazioni patrimoniali'!AB16</f>
        <v>0</v>
      </c>
      <c r="AB34" s="4">
        <f>'Variazioni patrimoniali'!AC16</f>
        <v>0</v>
      </c>
      <c r="AC34" s="4">
        <f>'Variazioni patrimoniali'!AD16</f>
        <v>0</v>
      </c>
      <c r="AD34" s="4">
        <f>'Variazioni patrimoniali'!AE16</f>
        <v>0</v>
      </c>
      <c r="AE34" s="4">
        <f>'Variazioni patrimoniali'!AF16</f>
        <v>0</v>
      </c>
      <c r="AF34" s="4">
        <f>'Variazioni patrimoniali'!AG16</f>
        <v>0</v>
      </c>
      <c r="AG34" s="4">
        <f>'Variazioni patrimoniali'!AH16</f>
        <v>0</v>
      </c>
      <c r="AH34" s="4">
        <f>'Variazioni patrimoniali'!AI16</f>
        <v>0</v>
      </c>
      <c r="AI34" s="4">
        <f>'Variazioni patrimoniali'!AJ16</f>
        <v>0</v>
      </c>
      <c r="AJ34" s="4">
        <f>'Variazioni patrimoniali'!AK16</f>
        <v>0</v>
      </c>
      <c r="AK34" s="4">
        <f>'Variazioni patrimoniali'!AL16</f>
        <v>0</v>
      </c>
      <c r="AL34" s="4">
        <f>'Variazioni patrimoniali'!AM16</f>
        <v>0</v>
      </c>
    </row>
    <row r="35" spans="2:38" x14ac:dyDescent="0.25">
      <c r="B35" s="2" t="s">
        <v>394</v>
      </c>
      <c r="C35" s="5">
        <f>SUM(C26:C34)</f>
        <v>556750</v>
      </c>
      <c r="D35" s="5">
        <f t="shared" ref="D35:AL35" si="5">SUM(D26:D34)</f>
        <v>-110572.36349207108</v>
      </c>
      <c r="E35" s="5">
        <f t="shared" si="5"/>
        <v>-3840.9690396478541</v>
      </c>
      <c r="F35" s="5">
        <f t="shared" si="5"/>
        <v>-3859.6651506682574</v>
      </c>
      <c r="G35" s="5">
        <f t="shared" si="5"/>
        <v>-3878.4522659544273</v>
      </c>
      <c r="H35" s="5">
        <f t="shared" si="5"/>
        <v>-3897.3308284742297</v>
      </c>
      <c r="I35" s="5">
        <f t="shared" si="5"/>
        <v>-3916.3012833516982</v>
      </c>
      <c r="J35" s="5">
        <f t="shared" si="5"/>
        <v>-3935.3640778775307</v>
      </c>
      <c r="K35" s="5">
        <f t="shared" si="5"/>
        <v>-3954.5196615196342</v>
      </c>
      <c r="L35" s="5">
        <f t="shared" si="5"/>
        <v>-3973.7684859337242</v>
      </c>
      <c r="M35" s="5">
        <f t="shared" si="5"/>
        <v>-3993.1110049739732</v>
      </c>
      <c r="N35" s="5">
        <f t="shared" si="5"/>
        <v>-4012.5476747037119</v>
      </c>
      <c r="O35" s="5">
        <f t="shared" si="5"/>
        <v>-4032.0789534061819</v>
      </c>
      <c r="P35" s="5">
        <f t="shared" si="5"/>
        <v>-4051.705301595342</v>
      </c>
      <c r="Q35" s="5">
        <f t="shared" si="5"/>
        <v>-4071.4271820267259</v>
      </c>
      <c r="R35" s="5">
        <f t="shared" si="5"/>
        <v>-4091.245059708353</v>
      </c>
      <c r="S35" s="5">
        <f t="shared" si="5"/>
        <v>-4111.1594019116937</v>
      </c>
      <c r="T35" s="5">
        <f t="shared" si="5"/>
        <v>-4131.1706781826842</v>
      </c>
      <c r="U35" s="5">
        <f t="shared" si="5"/>
        <v>-4151.2793603528007</v>
      </c>
      <c r="V35" s="5">
        <f t="shared" si="5"/>
        <v>-4171.4859225501832</v>
      </c>
      <c r="W35" s="5">
        <f t="shared" si="5"/>
        <v>-4191.7908412108127</v>
      </c>
      <c r="X35" s="5">
        <f t="shared" si="5"/>
        <v>-4212.194595089748</v>
      </c>
      <c r="Y35" s="5">
        <f t="shared" si="5"/>
        <v>-4232.6976652724125</v>
      </c>
      <c r="Z35" s="5">
        <f t="shared" si="5"/>
        <v>-4253.3005351859356</v>
      </c>
      <c r="AA35" s="5">
        <f t="shared" si="5"/>
        <v>-4274.0036906105533</v>
      </c>
      <c r="AB35" s="5">
        <f t="shared" si="5"/>
        <v>-4294.8076196910633</v>
      </c>
      <c r="AC35" s="5">
        <f t="shared" si="5"/>
        <v>-4315.7128129483299</v>
      </c>
      <c r="AD35" s="5">
        <f t="shared" si="5"/>
        <v>-4336.7197632908546</v>
      </c>
      <c r="AE35" s="5">
        <f t="shared" si="5"/>
        <v>-4357.8289660263954</v>
      </c>
      <c r="AF35" s="5">
        <f t="shared" si="5"/>
        <v>-4379.0409188736458</v>
      </c>
      <c r="AG35" s="5">
        <f t="shared" si="5"/>
        <v>-4400.3561219739695</v>
      </c>
      <c r="AH35" s="5">
        <f t="shared" si="5"/>
        <v>-4421.7750779031949</v>
      </c>
      <c r="AI35" s="5">
        <f t="shared" si="5"/>
        <v>-4443.2982916834617</v>
      </c>
      <c r="AJ35" s="5">
        <f t="shared" si="5"/>
        <v>-4464.9262707951339</v>
      </c>
      <c r="AK35" s="5">
        <f t="shared" si="5"/>
        <v>-4486.6595251887575</v>
      </c>
      <c r="AL35" s="5">
        <f t="shared" si="5"/>
        <v>-4508.4985672970924</v>
      </c>
    </row>
    <row r="36" spans="2:38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x14ac:dyDescent="0.25">
      <c r="B37" t="s">
        <v>395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x14ac:dyDescent="0.25">
      <c r="B38" t="s">
        <v>41</v>
      </c>
      <c r="C38" s="4">
        <f>'Variazioni patrimoniali'!D18-'Rendiconto Finanziario'!C13</f>
        <v>-50000</v>
      </c>
      <c r="D38" s="4">
        <f>'Variazioni patrimoniali'!E18-'Rendiconto Finanziario'!D13</f>
        <v>0</v>
      </c>
      <c r="E38" s="4">
        <f>'Variazioni patrimoniali'!F18-'Rendiconto Finanziario'!E13</f>
        <v>0</v>
      </c>
      <c r="F38" s="4">
        <f>'Variazioni patrimoniali'!G18-'Rendiconto Finanziario'!F13</f>
        <v>0</v>
      </c>
      <c r="G38" s="4">
        <f>'Variazioni patrimoniali'!H18-'Rendiconto Finanziario'!G13</f>
        <v>0</v>
      </c>
      <c r="H38" s="4">
        <f>'Variazioni patrimoniali'!I18-'Rendiconto Finanziario'!H13</f>
        <v>0</v>
      </c>
      <c r="I38" s="4">
        <f>'Variazioni patrimoniali'!J18-'Rendiconto Finanziario'!I13</f>
        <v>0</v>
      </c>
      <c r="J38" s="4">
        <f>'Variazioni patrimoniali'!K18-'Rendiconto Finanziario'!J13</f>
        <v>0</v>
      </c>
      <c r="K38" s="4">
        <f>'Variazioni patrimoniali'!L18-'Rendiconto Finanziario'!K13</f>
        <v>0</v>
      </c>
      <c r="L38" s="4">
        <f>'Variazioni patrimoniali'!M18-'Rendiconto Finanziario'!L13</f>
        <v>0</v>
      </c>
      <c r="M38" s="4">
        <f>'Variazioni patrimoniali'!N18-'Rendiconto Finanziario'!M13</f>
        <v>0</v>
      </c>
      <c r="N38" s="4">
        <f>'Variazioni patrimoniali'!O18-'Rendiconto Finanziario'!N13</f>
        <v>0</v>
      </c>
      <c r="O38" s="4">
        <f>'Variazioni patrimoniali'!P18-'Rendiconto Finanziario'!O13</f>
        <v>0</v>
      </c>
      <c r="P38" s="4">
        <f>'Variazioni patrimoniali'!Q18-'Rendiconto Finanziario'!P13</f>
        <v>0</v>
      </c>
      <c r="Q38" s="4">
        <f>'Variazioni patrimoniali'!R18-'Rendiconto Finanziario'!Q13</f>
        <v>0</v>
      </c>
      <c r="R38" s="4">
        <f>'Variazioni patrimoniali'!S18-'Rendiconto Finanziario'!R13</f>
        <v>0</v>
      </c>
      <c r="S38" s="4">
        <f>'Variazioni patrimoniali'!T18-'Rendiconto Finanziario'!S13</f>
        <v>0</v>
      </c>
      <c r="T38" s="4">
        <f>'Variazioni patrimoniali'!U18-'Rendiconto Finanziario'!T13</f>
        <v>0</v>
      </c>
      <c r="U38" s="4">
        <f>'Variazioni patrimoniali'!V18-'Rendiconto Finanziario'!U13</f>
        <v>0</v>
      </c>
      <c r="V38" s="4">
        <f>'Variazioni patrimoniali'!W18-'Rendiconto Finanziario'!V13</f>
        <v>0</v>
      </c>
      <c r="W38" s="4">
        <f>'Variazioni patrimoniali'!X18-'Rendiconto Finanziario'!W13</f>
        <v>0</v>
      </c>
      <c r="X38" s="4">
        <f>'Variazioni patrimoniali'!Y18-'Rendiconto Finanziario'!X13</f>
        <v>0</v>
      </c>
      <c r="Y38" s="4">
        <f>'Variazioni patrimoniali'!Z18-'Rendiconto Finanziario'!Y13</f>
        <v>0</v>
      </c>
      <c r="Z38" s="4">
        <f>'Variazioni patrimoniali'!AA18-'Rendiconto Finanziario'!Z13</f>
        <v>0</v>
      </c>
      <c r="AA38" s="4">
        <f>'Variazioni patrimoniali'!AB18-'Rendiconto Finanziario'!AA13</f>
        <v>0</v>
      </c>
      <c r="AB38" s="4">
        <f>'Variazioni patrimoniali'!AC18-'Rendiconto Finanziario'!AB13</f>
        <v>0</v>
      </c>
      <c r="AC38" s="4">
        <f>'Variazioni patrimoniali'!AD18-'Rendiconto Finanziario'!AC13</f>
        <v>0</v>
      </c>
      <c r="AD38" s="4">
        <f>'Variazioni patrimoniali'!AE18-'Rendiconto Finanziario'!AD13</f>
        <v>0</v>
      </c>
      <c r="AE38" s="4">
        <f>'Variazioni patrimoniali'!AF18-'Rendiconto Finanziario'!AE13</f>
        <v>0</v>
      </c>
      <c r="AF38" s="4">
        <f>'Variazioni patrimoniali'!AG18-'Rendiconto Finanziario'!AF13</f>
        <v>0</v>
      </c>
      <c r="AG38" s="4">
        <f>'Variazioni patrimoniali'!AH18-'Rendiconto Finanziario'!AG13</f>
        <v>0</v>
      </c>
      <c r="AH38" s="4">
        <f>'Variazioni patrimoniali'!AI18-'Rendiconto Finanziario'!AH13</f>
        <v>0</v>
      </c>
      <c r="AI38" s="4">
        <f>'Variazioni patrimoniali'!AJ18-'Rendiconto Finanziario'!AI13</f>
        <v>0</v>
      </c>
      <c r="AJ38" s="4">
        <f>'Variazioni patrimoniali'!AK18-'Rendiconto Finanziario'!AJ13</f>
        <v>0</v>
      </c>
      <c r="AK38" s="4">
        <f>'Variazioni patrimoniali'!AL18-'Rendiconto Finanziario'!AK13</f>
        <v>0</v>
      </c>
      <c r="AL38" s="4">
        <f>'Variazioni patrimoniali'!AM18-'Rendiconto Finanziario'!AL13</f>
        <v>0</v>
      </c>
    </row>
    <row r="39" spans="2:38" x14ac:dyDescent="0.25">
      <c r="B39" t="s">
        <v>396</v>
      </c>
      <c r="C39" s="4">
        <f>SP!D60-SP!C60-CE!C54</f>
        <v>0</v>
      </c>
      <c r="D39" s="4">
        <f>SP!E60-SP!D60-CE!D54</f>
        <v>0</v>
      </c>
      <c r="E39" s="4">
        <f>SP!F60-SP!E60-CE!E54</f>
        <v>0</v>
      </c>
      <c r="F39" s="4">
        <f>SP!G60-SP!F60-CE!F54</f>
        <v>0</v>
      </c>
      <c r="G39" s="4">
        <f>SP!H60-SP!G60-CE!G54</f>
        <v>0</v>
      </c>
      <c r="H39" s="4">
        <f>SP!I60-SP!H60-CE!H54</f>
        <v>0</v>
      </c>
      <c r="I39" s="4">
        <f>SP!J60-SP!I60-CE!I54</f>
        <v>0</v>
      </c>
      <c r="J39" s="4">
        <f>SP!K60-SP!J60-CE!J54</f>
        <v>0</v>
      </c>
      <c r="K39" s="4">
        <f>SP!L60-SP!K60-CE!K54</f>
        <v>0</v>
      </c>
      <c r="L39" s="4">
        <f>SP!M60-SP!L60-CE!L54</f>
        <v>0</v>
      </c>
      <c r="M39" s="4">
        <f>SP!N60-SP!M60-CE!M54</f>
        <v>0</v>
      </c>
      <c r="N39" s="4">
        <f>SP!O60-SP!N60-CE!N54</f>
        <v>0</v>
      </c>
      <c r="O39" s="4">
        <f>SP!P60-SP!O60-CE!O54</f>
        <v>0</v>
      </c>
      <c r="P39" s="4">
        <f>SP!Q60-SP!P60-CE!P54</f>
        <v>0</v>
      </c>
      <c r="Q39" s="4">
        <f>SP!R60-SP!Q60-CE!Q54</f>
        <v>0</v>
      </c>
      <c r="R39" s="4">
        <f>SP!S60-SP!R60-CE!R54</f>
        <v>0</v>
      </c>
      <c r="S39" s="4">
        <f>SP!T60-SP!S60-CE!S54</f>
        <v>0</v>
      </c>
      <c r="T39" s="4">
        <f>SP!U60-SP!T60-CE!T54</f>
        <v>0</v>
      </c>
      <c r="U39" s="4">
        <f>SP!V60-SP!U60-CE!U54</f>
        <v>0</v>
      </c>
      <c r="V39" s="4">
        <f>SP!W60-SP!V60-CE!V54</f>
        <v>0</v>
      </c>
      <c r="W39" s="4">
        <f>SP!X60-SP!W60-CE!W54</f>
        <v>0</v>
      </c>
      <c r="X39" s="4">
        <f>SP!Y60-SP!X60-CE!X54</f>
        <v>0</v>
      </c>
      <c r="Y39" s="4">
        <f>SP!Z60-SP!Y60-CE!Y54</f>
        <v>0</v>
      </c>
      <c r="Z39" s="4">
        <f>SP!AA60-SP!Z60-CE!Z54</f>
        <v>0</v>
      </c>
      <c r="AA39" s="4">
        <f>SP!AB60-SP!AA60-CE!AA54</f>
        <v>0</v>
      </c>
      <c r="AB39" s="4">
        <f>SP!AC60-SP!AB60-CE!AB54</f>
        <v>0</v>
      </c>
      <c r="AC39" s="4">
        <f>SP!AD60-SP!AC60-CE!AC54</f>
        <v>0</v>
      </c>
      <c r="AD39" s="4">
        <f>SP!AE60-SP!AD60-CE!AD54</f>
        <v>0</v>
      </c>
      <c r="AE39" s="4">
        <f>SP!AF60-SP!AE60-CE!AE54</f>
        <v>0</v>
      </c>
      <c r="AF39" s="4">
        <f>SP!AG60-SP!AF60-CE!AF54</f>
        <v>0</v>
      </c>
      <c r="AG39" s="4">
        <f>SP!AH60-SP!AG60-CE!AG54</f>
        <v>0</v>
      </c>
      <c r="AH39" s="4">
        <f>SP!AI60-SP!AH60-CE!AH54</f>
        <v>0</v>
      </c>
      <c r="AI39" s="4">
        <f>SP!AJ60-SP!AI60-CE!AI54</f>
        <v>0</v>
      </c>
      <c r="AJ39" s="4">
        <f>SP!AK60-SP!AJ60-CE!AJ54</f>
        <v>0</v>
      </c>
      <c r="AK39" s="4">
        <f>SP!AL60-SP!AK60-CE!AK54</f>
        <v>0</v>
      </c>
      <c r="AL39" s="4">
        <f>SP!AM60-SP!AL60-CE!AL54</f>
        <v>0</v>
      </c>
    </row>
    <row r="40" spans="2:38" x14ac:dyDescent="0.25">
      <c r="B40" s="2" t="s">
        <v>397</v>
      </c>
      <c r="C40" s="5">
        <f>SUM(C37:C39)</f>
        <v>-50000</v>
      </c>
      <c r="D40" s="5">
        <f t="shared" ref="D40:AL40" si="6">SUM(D37:D39)</f>
        <v>0</v>
      </c>
      <c r="E40" s="5">
        <f t="shared" si="6"/>
        <v>0</v>
      </c>
      <c r="F40" s="5">
        <f t="shared" si="6"/>
        <v>0</v>
      </c>
      <c r="G40" s="5">
        <f t="shared" si="6"/>
        <v>0</v>
      </c>
      <c r="H40" s="5">
        <f t="shared" si="6"/>
        <v>0</v>
      </c>
      <c r="I40" s="5">
        <f t="shared" si="6"/>
        <v>0</v>
      </c>
      <c r="J40" s="5">
        <f t="shared" si="6"/>
        <v>0</v>
      </c>
      <c r="K40" s="5">
        <f t="shared" si="6"/>
        <v>0</v>
      </c>
      <c r="L40" s="5">
        <f t="shared" si="6"/>
        <v>0</v>
      </c>
      <c r="M40" s="5">
        <f t="shared" si="6"/>
        <v>0</v>
      </c>
      <c r="N40" s="5">
        <f t="shared" si="6"/>
        <v>0</v>
      </c>
      <c r="O40" s="5">
        <f t="shared" si="6"/>
        <v>0</v>
      </c>
      <c r="P40" s="5">
        <f t="shared" si="6"/>
        <v>0</v>
      </c>
      <c r="Q40" s="5">
        <f t="shared" si="6"/>
        <v>0</v>
      </c>
      <c r="R40" s="5">
        <f t="shared" si="6"/>
        <v>0</v>
      </c>
      <c r="S40" s="5">
        <f t="shared" si="6"/>
        <v>0</v>
      </c>
      <c r="T40" s="5">
        <f t="shared" si="6"/>
        <v>0</v>
      </c>
      <c r="U40" s="5">
        <f t="shared" si="6"/>
        <v>0</v>
      </c>
      <c r="V40" s="5">
        <f t="shared" si="6"/>
        <v>0</v>
      </c>
      <c r="W40" s="5">
        <f t="shared" si="6"/>
        <v>0</v>
      </c>
      <c r="X40" s="5">
        <f t="shared" si="6"/>
        <v>0</v>
      </c>
      <c r="Y40" s="5">
        <f t="shared" si="6"/>
        <v>0</v>
      </c>
      <c r="Z40" s="5">
        <f t="shared" si="6"/>
        <v>0</v>
      </c>
      <c r="AA40" s="5">
        <f t="shared" si="6"/>
        <v>0</v>
      </c>
      <c r="AB40" s="5">
        <f t="shared" si="6"/>
        <v>0</v>
      </c>
      <c r="AC40" s="5">
        <f t="shared" si="6"/>
        <v>0</v>
      </c>
      <c r="AD40" s="5">
        <f t="shared" si="6"/>
        <v>0</v>
      </c>
      <c r="AE40" s="5">
        <f t="shared" si="6"/>
        <v>0</v>
      </c>
      <c r="AF40" s="5">
        <f t="shared" si="6"/>
        <v>0</v>
      </c>
      <c r="AG40" s="5">
        <f t="shared" si="6"/>
        <v>0</v>
      </c>
      <c r="AH40" s="5">
        <f t="shared" si="6"/>
        <v>0</v>
      </c>
      <c r="AI40" s="5">
        <f t="shared" si="6"/>
        <v>0</v>
      </c>
      <c r="AJ40" s="5">
        <f t="shared" si="6"/>
        <v>0</v>
      </c>
      <c r="AK40" s="5">
        <f t="shared" si="6"/>
        <v>0</v>
      </c>
      <c r="AL40" s="5">
        <f t="shared" si="6"/>
        <v>0</v>
      </c>
    </row>
    <row r="41" spans="2:38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2:38" x14ac:dyDescent="0.25">
      <c r="B42" t="s">
        <v>398</v>
      </c>
      <c r="C42" s="4">
        <f>-CE!C66</f>
        <v>0</v>
      </c>
      <c r="D42" s="4">
        <f>-CE!D66</f>
        <v>198.95833333333334</v>
      </c>
      <c r="E42" s="4">
        <f>-CE!E66</f>
        <v>198.93085170919127</v>
      </c>
      <c r="F42" s="4">
        <f>-CE!F66</f>
        <v>0</v>
      </c>
      <c r="G42" s="4">
        <f>-CE!G66</f>
        <v>0</v>
      </c>
      <c r="H42" s="4">
        <f>-CE!H66</f>
        <v>0</v>
      </c>
      <c r="I42" s="4">
        <f>-CE!I66</f>
        <v>0</v>
      </c>
      <c r="J42" s="4">
        <f>-CE!J66</f>
        <v>86.039106893883229</v>
      </c>
      <c r="K42" s="4">
        <f>-CE!K66</f>
        <v>75.704344268794372</v>
      </c>
      <c r="L42" s="4">
        <f>-CE!L66</f>
        <v>65.412643154643362</v>
      </c>
      <c r="M42" s="4">
        <f>-CE!M66</f>
        <v>55.163824128467972</v>
      </c>
      <c r="N42" s="4">
        <f>-CE!N66</f>
        <v>44.957708514901611</v>
      </c>
      <c r="O42" s="4">
        <f>-CE!O66</f>
        <v>34.794118383058475</v>
      </c>
      <c r="P42" s="4">
        <f>-CE!P66</f>
        <v>25.047876543431389</v>
      </c>
      <c r="Q42" s="4">
        <f>-CE!Q66</f>
        <v>36.826410711469485</v>
      </c>
      <c r="R42" s="4">
        <f>-CE!R66</f>
        <v>39.135034320474126</v>
      </c>
      <c r="S42" s="4">
        <f>-CE!S66</f>
        <v>41.690705331107772</v>
      </c>
      <c r="T42" s="4">
        <f>-CE!T66</f>
        <v>44.235727712530455</v>
      </c>
      <c r="U42" s="4">
        <f ca="1">-CE!U66</f>
        <v>91.322626819355719</v>
      </c>
      <c r="V42" s="4">
        <f ca="1">-CE!V66</f>
        <v>93.660849527910614</v>
      </c>
      <c r="W42" s="4">
        <f ca="1">-CE!W66</f>
        <v>95.989329641846538</v>
      </c>
      <c r="X42" s="4">
        <f ca="1">-CE!X66</f>
        <v>98.308107755307731</v>
      </c>
      <c r="Y42" s="4">
        <f ca="1">-CE!Y66</f>
        <v>100.61722429329615</v>
      </c>
      <c r="Z42" s="4">
        <f ca="1">-CE!Z66</f>
        <v>114.17719618465854</v>
      </c>
      <c r="AA42" s="4">
        <f ca="1">-CE!AA66</f>
        <v>116.42019152085801</v>
      </c>
      <c r="AB42" s="4">
        <f ca="1">-CE!AB66</f>
        <v>119.03446604315674</v>
      </c>
      <c r="AC42" s="4">
        <f ca="1">-CE!AC66</f>
        <v>146.20382365564899</v>
      </c>
      <c r="AD42" s="4">
        <f ca="1">-CE!AD66</f>
        <v>148.69399971071945</v>
      </c>
      <c r="AE42" s="4">
        <f ca="1">-CE!AE66</f>
        <v>151.17380003222704</v>
      </c>
      <c r="AF42" s="4">
        <f ca="1">-CE!AF66</f>
        <v>153.64326785239501</v>
      </c>
      <c r="AG42" s="4">
        <f ca="1">-CE!AG66</f>
        <v>182.52368900341742</v>
      </c>
      <c r="AH42" s="4">
        <f ca="1">-CE!AH66</f>
        <v>184.86253228620544</v>
      </c>
      <c r="AI42" s="4">
        <f ca="1">-CE!AI66</f>
        <v>187.19163038864852</v>
      </c>
      <c r="AJ42" s="4">
        <f ca="1">-CE!AJ66</f>
        <v>189.51102391566482</v>
      </c>
      <c r="AK42" s="4">
        <f ca="1">-CE!AK66</f>
        <v>191.82075330298517</v>
      </c>
      <c r="AL42" s="4">
        <f ca="1">-CE!AL66</f>
        <v>205.34269982556279</v>
      </c>
    </row>
    <row r="43" spans="2:38" x14ac:dyDescent="0.25">
      <c r="B43" t="s">
        <v>399</v>
      </c>
      <c r="C43" s="4">
        <f>-CE!C67</f>
        <v>0</v>
      </c>
      <c r="D43" s="4">
        <f>-CE!D67</f>
        <v>-730.13258480145726</v>
      </c>
      <c r="E43" s="4">
        <f>-CE!E67</f>
        <v>-711.52703722468004</v>
      </c>
      <c r="F43" s="4">
        <f>-CE!F67</f>
        <v>-692.83092620427692</v>
      </c>
      <c r="G43" s="4">
        <f>-CE!G67</f>
        <v>-674.04381091810694</v>
      </c>
      <c r="H43" s="4">
        <f>-CE!H67</f>
        <v>-655.16524839830436</v>
      </c>
      <c r="I43" s="4">
        <f>-CE!I67</f>
        <v>-636.19479352083579</v>
      </c>
      <c r="J43" s="4">
        <f>-CE!J67</f>
        <v>-617.13199899500353</v>
      </c>
      <c r="K43" s="4">
        <f>-CE!K67</f>
        <v>-597.97641535289995</v>
      </c>
      <c r="L43" s="4">
        <f>-CE!L67</f>
        <v>-578.72759093880995</v>
      </c>
      <c r="M43" s="4">
        <f>-CE!M67</f>
        <v>-559.3850718985608</v>
      </c>
      <c r="N43" s="4">
        <f>-CE!N67</f>
        <v>-539.9484021688221</v>
      </c>
      <c r="O43" s="4">
        <f>-CE!O67</f>
        <v>-520.41712346635222</v>
      </c>
      <c r="P43" s="4">
        <f>-CE!P67</f>
        <v>-500.7907752771921</v>
      </c>
      <c r="Q43" s="4">
        <f>-CE!Q67</f>
        <v>-481.06889484580836</v>
      </c>
      <c r="R43" s="4">
        <f>-CE!R67</f>
        <v>-461.25101716418106</v>
      </c>
      <c r="S43" s="4">
        <f>-CE!S67</f>
        <v>-441.3366749608407</v>
      </c>
      <c r="T43" s="4">
        <f>-CE!T67</f>
        <v>-421.32539868985003</v>
      </c>
      <c r="U43" s="4">
        <f>-CE!U67</f>
        <v>-401.21671651973327</v>
      </c>
      <c r="V43" s="4">
        <f>-CE!V67</f>
        <v>-381.01015432235113</v>
      </c>
      <c r="W43" s="4">
        <f>-CE!W67</f>
        <v>-360.70523566172136</v>
      </c>
      <c r="X43" s="4">
        <f>-CE!X67</f>
        <v>-340.30148178278591</v>
      </c>
      <c r="Y43" s="4">
        <f>-CE!Y67</f>
        <v>-319.79841160012188</v>
      </c>
      <c r="Z43" s="4">
        <f>-CE!Z67</f>
        <v>-299.19554168659892</v>
      </c>
      <c r="AA43" s="4">
        <f>-CE!AA67</f>
        <v>-278.49238626198076</v>
      </c>
      <c r="AB43" s="4">
        <f>-CE!AB67</f>
        <v>-257.68845718147111</v>
      </c>
      <c r="AC43" s="4">
        <f>-CE!AC67</f>
        <v>-236.78326392420419</v>
      </c>
      <c r="AD43" s="4">
        <f>-CE!AD67</f>
        <v>-215.77631358167929</v>
      </c>
      <c r="AE43" s="4">
        <f>-CE!AE67</f>
        <v>-194.66711084613854</v>
      </c>
      <c r="AF43" s="4">
        <f>-CE!AF67</f>
        <v>-173.45515799888844</v>
      </c>
      <c r="AG43" s="4">
        <f>-CE!AG67</f>
        <v>-152.13995489856467</v>
      </c>
      <c r="AH43" s="4">
        <f>-CE!AH67</f>
        <v>-130.72099896933955</v>
      </c>
      <c r="AI43" s="4">
        <f>-CE!AI67</f>
        <v>-109.19778518907205</v>
      </c>
      <c r="AJ43" s="4">
        <f>-CE!AJ67</f>
        <v>-87.569806077400358</v>
      </c>
      <c r="AK43" s="4">
        <f>-CE!AK67</f>
        <v>-65.836551683776435</v>
      </c>
      <c r="AL43" s="4">
        <f>-CE!AL67</f>
        <v>-43.997509575442102</v>
      </c>
    </row>
    <row r="44" spans="2:38" x14ac:dyDescent="0.25">
      <c r="B44" t="s">
        <v>37</v>
      </c>
      <c r="C44" s="4">
        <f>CE!C68</f>
        <v>0</v>
      </c>
      <c r="D44" s="4">
        <f>CE!D68</f>
        <v>0</v>
      </c>
      <c r="E44" s="4">
        <f>CE!E68</f>
        <v>0</v>
      </c>
      <c r="F44" s="4">
        <f>CE!F68</f>
        <v>190.68860616327345</v>
      </c>
      <c r="G44" s="4">
        <f>CE!G68</f>
        <v>165.20248260098023</v>
      </c>
      <c r="H44" s="4">
        <f>CE!H68</f>
        <v>100.0238821660832</v>
      </c>
      <c r="I44" s="4">
        <f>CE!I68</f>
        <v>30.98665073046131</v>
      </c>
      <c r="J44" s="4">
        <f>CE!J68</f>
        <v>0</v>
      </c>
      <c r="K44" s="4">
        <f>CE!K68</f>
        <v>0</v>
      </c>
      <c r="L44" s="4">
        <f>CE!L68</f>
        <v>0</v>
      </c>
      <c r="M44" s="4">
        <f>CE!M68</f>
        <v>0</v>
      </c>
      <c r="N44" s="4">
        <f>CE!N68</f>
        <v>0</v>
      </c>
      <c r="O44" s="4">
        <f>CE!O68</f>
        <v>0</v>
      </c>
      <c r="P44" s="4">
        <f>CE!P68</f>
        <v>0</v>
      </c>
      <c r="Q44" s="4">
        <f>CE!Q68</f>
        <v>0</v>
      </c>
      <c r="R44" s="4">
        <f>CE!R68</f>
        <v>0</v>
      </c>
      <c r="S44" s="4">
        <f>CE!S68</f>
        <v>0</v>
      </c>
      <c r="T44" s="4">
        <f>CE!T68</f>
        <v>0</v>
      </c>
      <c r="U44" s="4">
        <f ca="1">CE!U68</f>
        <v>0</v>
      </c>
      <c r="V44" s="4">
        <f ca="1">CE!V68</f>
        <v>0</v>
      </c>
      <c r="W44" s="4">
        <f ca="1">CE!W68</f>
        <v>0</v>
      </c>
      <c r="X44" s="4">
        <f ca="1">CE!X68</f>
        <v>0</v>
      </c>
      <c r="Y44" s="4">
        <f ca="1">CE!Y68</f>
        <v>0</v>
      </c>
      <c r="Z44" s="4">
        <f ca="1">CE!Z68</f>
        <v>0</v>
      </c>
      <c r="AA44" s="4">
        <f ca="1">CE!AA68</f>
        <v>0</v>
      </c>
      <c r="AB44" s="4">
        <f ca="1">CE!AB68</f>
        <v>0</v>
      </c>
      <c r="AC44" s="4">
        <f ca="1">CE!AC68</f>
        <v>0</v>
      </c>
      <c r="AD44" s="4">
        <f ca="1">CE!AD68</f>
        <v>0</v>
      </c>
      <c r="AE44" s="4">
        <f ca="1">CE!AE68</f>
        <v>0</v>
      </c>
      <c r="AF44" s="4">
        <f ca="1">CE!AF68</f>
        <v>0</v>
      </c>
      <c r="AG44" s="4">
        <f ca="1">CE!AG68</f>
        <v>0</v>
      </c>
      <c r="AH44" s="4">
        <f ca="1">CE!AH68</f>
        <v>0</v>
      </c>
      <c r="AI44" s="4">
        <f ca="1">CE!AI68</f>
        <v>0</v>
      </c>
      <c r="AJ44" s="4">
        <f ca="1">CE!AJ68</f>
        <v>0</v>
      </c>
      <c r="AK44" s="4">
        <f ca="1">CE!AK68</f>
        <v>0</v>
      </c>
      <c r="AL44" s="4">
        <f ca="1">CE!AL68</f>
        <v>0</v>
      </c>
    </row>
    <row r="45" spans="2:38" x14ac:dyDescent="0.25">
      <c r="B45" s="2" t="s">
        <v>400</v>
      </c>
      <c r="C45" s="5">
        <f>SUM(C42:C44)</f>
        <v>0</v>
      </c>
      <c r="D45" s="5">
        <f t="shared" ref="D45:AL45" si="7">SUM(D42:D44)</f>
        <v>-531.17425146812388</v>
      </c>
      <c r="E45" s="5">
        <f t="shared" si="7"/>
        <v>-512.59618551548874</v>
      </c>
      <c r="F45" s="5">
        <f t="shared" si="7"/>
        <v>-502.14232004100347</v>
      </c>
      <c r="G45" s="5">
        <f t="shared" si="7"/>
        <v>-508.84132831712668</v>
      </c>
      <c r="H45" s="5">
        <f t="shared" si="7"/>
        <v>-555.14136623222112</v>
      </c>
      <c r="I45" s="5">
        <f t="shared" si="7"/>
        <v>-605.2081427903745</v>
      </c>
      <c r="J45" s="5">
        <f t="shared" si="7"/>
        <v>-531.09289210112024</v>
      </c>
      <c r="K45" s="5">
        <f t="shared" si="7"/>
        <v>-522.27207108410562</v>
      </c>
      <c r="L45" s="5">
        <f t="shared" si="7"/>
        <v>-513.31494778416663</v>
      </c>
      <c r="M45" s="5">
        <f t="shared" si="7"/>
        <v>-504.22124777009282</v>
      </c>
      <c r="N45" s="5">
        <f t="shared" si="7"/>
        <v>-494.99069365392052</v>
      </c>
      <c r="O45" s="5">
        <f t="shared" si="7"/>
        <v>-485.62300508329372</v>
      </c>
      <c r="P45" s="5">
        <f t="shared" si="7"/>
        <v>-475.74289873376068</v>
      </c>
      <c r="Q45" s="5">
        <f t="shared" si="7"/>
        <v>-444.24248413433889</v>
      </c>
      <c r="R45" s="5">
        <f t="shared" si="7"/>
        <v>-422.11598284370695</v>
      </c>
      <c r="S45" s="5">
        <f t="shared" si="7"/>
        <v>-399.64596962973292</v>
      </c>
      <c r="T45" s="5">
        <f t="shared" si="7"/>
        <v>-377.0896709773196</v>
      </c>
      <c r="U45" s="5">
        <f t="shared" ca="1" si="7"/>
        <v>-309.89408970037755</v>
      </c>
      <c r="V45" s="5">
        <f t="shared" ca="1" si="7"/>
        <v>-287.34930479444051</v>
      </c>
      <c r="W45" s="5">
        <f t="shared" ca="1" si="7"/>
        <v>-264.71590601987481</v>
      </c>
      <c r="X45" s="5">
        <f t="shared" ca="1" si="7"/>
        <v>-241.99337402747818</v>
      </c>
      <c r="Y45" s="5">
        <f t="shared" ca="1" si="7"/>
        <v>-219.18118730682573</v>
      </c>
      <c r="Z45" s="5">
        <f t="shared" ca="1" si="7"/>
        <v>-185.01834550194036</v>
      </c>
      <c r="AA45" s="5">
        <f t="shared" ca="1" si="7"/>
        <v>-162.07219474112276</v>
      </c>
      <c r="AB45" s="5">
        <f t="shared" ca="1" si="7"/>
        <v>-138.65399113831438</v>
      </c>
      <c r="AC45" s="5">
        <f t="shared" ca="1" si="7"/>
        <v>-90.579440268555203</v>
      </c>
      <c r="AD45" s="5">
        <f t="shared" ca="1" si="7"/>
        <v>-67.082313870959837</v>
      </c>
      <c r="AE45" s="5">
        <f t="shared" ca="1" si="7"/>
        <v>-43.493310813911506</v>
      </c>
      <c r="AF45" s="5">
        <f t="shared" ca="1" si="7"/>
        <v>-19.811890146493425</v>
      </c>
      <c r="AG45" s="5">
        <f t="shared" ca="1" si="7"/>
        <v>30.383734104852749</v>
      </c>
      <c r="AH45" s="5">
        <f t="shared" ca="1" si="7"/>
        <v>54.141533316865889</v>
      </c>
      <c r="AI45" s="5">
        <f t="shared" ca="1" si="7"/>
        <v>77.993845199576469</v>
      </c>
      <c r="AJ45" s="5">
        <f t="shared" ca="1" si="7"/>
        <v>101.94121783826446</v>
      </c>
      <c r="AK45" s="5">
        <f t="shared" ca="1" si="7"/>
        <v>125.98420161920873</v>
      </c>
      <c r="AL45" s="5">
        <f t="shared" ca="1" si="7"/>
        <v>161.34519025012068</v>
      </c>
    </row>
    <row r="46" spans="2:38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2:38" x14ac:dyDescent="0.25">
      <c r="B47" s="2" t="s">
        <v>3</v>
      </c>
      <c r="C47" s="4">
        <f>-CE!C73-CE!C74+SP!C8-SP!D8+SP!D53-SP!C53</f>
        <v>0</v>
      </c>
      <c r="D47" s="4">
        <f>-CE!D73-CE!D74+SP!D8-SP!E8+SP!E53-SP!D53</f>
        <v>0</v>
      </c>
      <c r="E47" s="4">
        <f>-CE!E73-CE!E74+SP!E8-SP!F8+SP!F53-SP!E53</f>
        <v>0</v>
      </c>
      <c r="F47" s="4">
        <f>-CE!F73-CE!F74+SP!F8-SP!G8+SP!G53-SP!F53</f>
        <v>0</v>
      </c>
      <c r="G47" s="4">
        <f>-CE!G73-CE!G74+SP!G8-SP!H8+SP!H53-SP!G53</f>
        <v>0</v>
      </c>
      <c r="H47" s="4">
        <f>-CE!H73-CE!H74+SP!H8-SP!I8+SP!I53-SP!H53</f>
        <v>0</v>
      </c>
      <c r="I47" s="4">
        <f>-CE!I73-CE!I74+SP!I8-SP!J8+SP!J53-SP!I53</f>
        <v>0</v>
      </c>
      <c r="J47" s="4">
        <f>-CE!J73-CE!J74+SP!J8-SP!K8+SP!K53-SP!J53</f>
        <v>0</v>
      </c>
      <c r="K47" s="4">
        <f>-CE!K73-CE!K74+SP!K8-SP!L8+SP!L53-SP!K53</f>
        <v>0</v>
      </c>
      <c r="L47" s="4">
        <f>-CE!L73-CE!L74+SP!L8-SP!M8+SP!M53-SP!L53</f>
        <v>0</v>
      </c>
      <c r="M47" s="4">
        <f>-CE!M73-CE!M74+SP!M8-SP!N8+SP!N53-SP!M53</f>
        <v>0</v>
      </c>
      <c r="N47" s="4">
        <f ca="1">-CE!N73-CE!N74+SP!N8-SP!O8+SP!O53-SP!N53</f>
        <v>0</v>
      </c>
      <c r="O47" s="4">
        <f ca="1">-CE!O73-CE!O74+SP!O8-SP!P8+SP!P53-SP!O53</f>
        <v>0</v>
      </c>
      <c r="P47" s="4">
        <f ca="1">-CE!P73-CE!P74+SP!P8-SP!Q8+SP!Q53-SP!P53</f>
        <v>0</v>
      </c>
      <c r="Q47" s="4">
        <f ca="1">-CE!Q73-CE!Q74+SP!Q8-SP!R8+SP!R53-SP!Q53</f>
        <v>0</v>
      </c>
      <c r="R47" s="4">
        <f ca="1">-CE!R73-CE!R74+SP!R8-SP!S8+SP!S53-SP!R53</f>
        <v>0</v>
      </c>
      <c r="S47" s="4">
        <f ca="1">-CE!S73-CE!S74+SP!S8-SP!T8+SP!T53-SP!S53</f>
        <v>0</v>
      </c>
      <c r="T47" s="4">
        <f ca="1">-CE!T73-CE!T74+SP!T8-SP!U8+SP!U53-SP!T53</f>
        <v>-6305.8669364780544</v>
      </c>
      <c r="U47" s="4">
        <f ca="1">-CE!U73-CE!U74+SP!U8-SP!V8+SP!V53-SP!U53</f>
        <v>0</v>
      </c>
      <c r="V47" s="4">
        <f ca="1">-CE!V73-CE!V74+SP!V8-SP!W8+SP!W53-SP!V53</f>
        <v>0</v>
      </c>
      <c r="W47" s="4">
        <f ca="1">-CE!W73-CE!W74+SP!W8-SP!X8+SP!X53-SP!W53</f>
        <v>0</v>
      </c>
      <c r="X47" s="4">
        <f ca="1">-CE!X73-CE!X74+SP!X8-SP!Y8+SP!Y53-SP!X53</f>
        <v>0</v>
      </c>
      <c r="Y47" s="4">
        <f ca="1">-CE!Y73-CE!Y74+SP!Y8-SP!Z8+SP!Z53-SP!Y53</f>
        <v>-2702.5144013477366</v>
      </c>
      <c r="Z47" s="4">
        <f ca="1">-CE!Z73-CE!Z74+SP!Z8-SP!AA8+SP!AA53-SP!Z53</f>
        <v>0</v>
      </c>
      <c r="AA47" s="4">
        <f ca="1">-CE!AA73-CE!AA74+SP!AA8-SP!AB8+SP!AB53-SP!AA53</f>
        <v>0</v>
      </c>
      <c r="AB47" s="4">
        <f ca="1">-CE!AB73-CE!AB74+SP!AB8-SP!AC8+SP!AC53-SP!AB53</f>
        <v>0</v>
      </c>
      <c r="AC47" s="4">
        <f ca="1">-CE!AC73-CE!AC74+SP!AC8-SP!AD8+SP!AD53-SP!AC53</f>
        <v>0</v>
      </c>
      <c r="AD47" s="4">
        <f ca="1">-CE!AD73-CE!AD74+SP!AD8-SP!AE8+SP!AE53-SP!AD53</f>
        <v>0</v>
      </c>
      <c r="AE47" s="4">
        <f ca="1">-CE!AE73-CE!AE74+SP!AE8-SP!AF8+SP!AF53-SP!AE53</f>
        <v>0</v>
      </c>
      <c r="AF47" s="4">
        <f ca="1">-CE!AF73-CE!AF74+SP!AF8-SP!AG8+SP!AG53-SP!AF53</f>
        <v>-1795.4945612326992</v>
      </c>
      <c r="AG47" s="4">
        <f ca="1">-CE!AG73-CE!AG74+SP!AG8-SP!AH8+SP!AH53-SP!AG53</f>
        <v>0</v>
      </c>
      <c r="AH47" s="4">
        <f ca="1">-CE!AH73-CE!AH74+SP!AH8-SP!AI8+SP!AI53-SP!AH53</f>
        <v>0</v>
      </c>
      <c r="AI47" s="4">
        <f ca="1">-CE!AI73-CE!AI74+SP!AI8-SP!AJ8+SP!AJ53-SP!AI53</f>
        <v>0</v>
      </c>
      <c r="AJ47" s="4">
        <f ca="1">-CE!AJ73-CE!AJ74+SP!AJ8-SP!AK8+SP!AK53-SP!AJ53</f>
        <v>0</v>
      </c>
      <c r="AK47" s="4">
        <f ca="1">-CE!AK73-CE!AK74+SP!AK8-SP!AL8+SP!AL53-SP!AK53</f>
        <v>-2693.2418418490524</v>
      </c>
      <c r="AL47" s="4">
        <f ca="1">-CE!AL73-CE!AL74+SP!AL8-SP!AM8+SP!AM53-SP!AL53</f>
        <v>0</v>
      </c>
    </row>
    <row r="48" spans="2:38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2:38" x14ac:dyDescent="0.25">
      <c r="B49" s="2" t="s">
        <v>401</v>
      </c>
      <c r="C49" s="5">
        <f ca="1">C19+C24+C35+C40+C45+C47</f>
        <v>277250</v>
      </c>
      <c r="D49" s="5">
        <f t="shared" ref="D49:AL49" ca="1" si="8">D19+D24+D35+D40+D45+D47</f>
        <v>6.5955897941464627</v>
      </c>
      <c r="E49" s="5">
        <f t="shared" ca="1" si="8"/>
        <v>162156.56810817003</v>
      </c>
      <c r="F49" s="5">
        <f t="shared" ca="1" si="8"/>
        <v>-15291.674137375921</v>
      </c>
      <c r="G49" s="5">
        <f t="shared" ca="1" si="8"/>
        <v>-39107.16026093821</v>
      </c>
      <c r="H49" s="5">
        <f t="shared" ca="1" si="8"/>
        <v>-41422.338861373115</v>
      </c>
      <c r="I49" s="5">
        <f t="shared" ca="1" si="8"/>
        <v>-39241.376092808736</v>
      </c>
      <c r="J49" s="5">
        <f t="shared" ca="1" si="8"/>
        <v>2480.3430300213522</v>
      </c>
      <c r="K49" s="5">
        <f t="shared" ca="1" si="8"/>
        <v>2470.0082673962634</v>
      </c>
      <c r="L49" s="5">
        <f t="shared" ca="1" si="8"/>
        <v>2459.7165662821121</v>
      </c>
      <c r="M49" s="5">
        <f t="shared" ca="1" si="8"/>
        <v>2449.467747255937</v>
      </c>
      <c r="N49" s="5">
        <f t="shared" ca="1" si="8"/>
        <v>2439.2616316423705</v>
      </c>
      <c r="O49" s="5">
        <f t="shared" ca="1" si="8"/>
        <v>2339.0980415105237</v>
      </c>
      <c r="P49" s="5">
        <f t="shared" ca="1" si="8"/>
        <v>-2826.8482003291024</v>
      </c>
      <c r="Q49" s="5">
        <f t="shared" ca="1" si="8"/>
        <v>-554.06966616109708</v>
      </c>
      <c r="R49" s="5">
        <f t="shared" ca="1" si="8"/>
        <v>-613.36104255205987</v>
      </c>
      <c r="S49" s="5">
        <f t="shared" ca="1" si="8"/>
        <v>-610.80537154142667</v>
      </c>
      <c r="T49" s="5">
        <f t="shared" ca="1" si="8"/>
        <v>-11300.855785638059</v>
      </c>
      <c r="U49" s="5">
        <f t="shared" ca="1" si="8"/>
        <v>-561.17345005317827</v>
      </c>
      <c r="V49" s="5">
        <f t="shared" ca="1" si="8"/>
        <v>-558.83522734462372</v>
      </c>
      <c r="W49" s="5">
        <f t="shared" ca="1" si="8"/>
        <v>-556.50674723068755</v>
      </c>
      <c r="X49" s="5">
        <f t="shared" ca="1" si="8"/>
        <v>-554.1879691172262</v>
      </c>
      <c r="Y49" s="5">
        <f t="shared" ca="1" si="8"/>
        <v>-3254.3932539269745</v>
      </c>
      <c r="Z49" s="5">
        <f t="shared" ca="1" si="8"/>
        <v>-538.31888068787589</v>
      </c>
      <c r="AA49" s="5">
        <f t="shared" ca="1" si="8"/>
        <v>-627.42588535167465</v>
      </c>
      <c r="AB49" s="5">
        <f t="shared" ca="1" si="8"/>
        <v>-6520.6458269981285</v>
      </c>
      <c r="AC49" s="5">
        <f t="shared" ca="1" si="8"/>
        <v>-597.64225321688366</v>
      </c>
      <c r="AD49" s="5">
        <f t="shared" ca="1" si="8"/>
        <v>-595.15207716181305</v>
      </c>
      <c r="AE49" s="5">
        <f t="shared" ca="1" si="8"/>
        <v>-592.67227684030547</v>
      </c>
      <c r="AF49" s="5">
        <f t="shared" ca="1" si="8"/>
        <v>-6931.3010762453641</v>
      </c>
      <c r="AG49" s="5">
        <f t="shared" ca="1" si="8"/>
        <v>-561.32238786911535</v>
      </c>
      <c r="AH49" s="5">
        <f t="shared" ca="1" si="8"/>
        <v>-558.98354458632753</v>
      </c>
      <c r="AI49" s="5">
        <f t="shared" ca="1" si="8"/>
        <v>-556.6544464838837</v>
      </c>
      <c r="AJ49" s="5">
        <f t="shared" ca="1" si="8"/>
        <v>-554.33505295686791</v>
      </c>
      <c r="AK49" s="5">
        <f t="shared" ca="1" si="8"/>
        <v>-3245.2671654185997</v>
      </c>
      <c r="AL49" s="5">
        <f t="shared" ca="1" si="8"/>
        <v>-538.50337704697029</v>
      </c>
    </row>
    <row r="50" spans="2:38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:38" x14ac:dyDescent="0.25">
      <c r="B51" t="s">
        <v>26</v>
      </c>
      <c r="C51" s="4">
        <f>SP!D4-SP!C4+SP!C44-SP!D44</f>
        <v>277250</v>
      </c>
      <c r="D51" s="4">
        <f>SP!E4-SP!D4+SP!D44-SP!E44</f>
        <v>6.5955897941021249</v>
      </c>
      <c r="E51" s="4">
        <f>SP!F4-SP!E4+SP!E44-SP!F44</f>
        <v>162156.56810816997</v>
      </c>
      <c r="F51" s="4">
        <f>SP!G4-SP!F4+SP!F44-SP!G44</f>
        <v>-15291.674137375929</v>
      </c>
      <c r="G51" s="4">
        <f>SP!H4-SP!G4+SP!G44-SP!H44</f>
        <v>-39107.160260938224</v>
      </c>
      <c r="H51" s="4">
        <f>SP!I4-SP!H4+SP!H44-SP!I44</f>
        <v>-41422.338861373137</v>
      </c>
      <c r="I51" s="4">
        <f>SP!J4-SP!I4+SP!I44-SP!J44</f>
        <v>-39241.376092808758</v>
      </c>
      <c r="J51" s="4">
        <f>SP!K4-SP!J4+SP!J44-SP!K44</f>
        <v>2480.3430300213222</v>
      </c>
      <c r="K51" s="4">
        <f>SP!L4-SP!K4+SP!K44-SP!L44</f>
        <v>2470.0082673962461</v>
      </c>
      <c r="L51" s="4">
        <f>SP!M4-SP!L4+SP!L44-SP!M44</f>
        <v>2459.7165662820917</v>
      </c>
      <c r="M51" s="4">
        <f>SP!N4-SP!M4+SP!M44-SP!N44</f>
        <v>2449.467747255927</v>
      </c>
      <c r="N51" s="4">
        <f>SP!O4-SP!N4+SP!N44-SP!O44</f>
        <v>2439.2616316423519</v>
      </c>
      <c r="O51" s="4">
        <f>SP!P4-SP!O4+SP!O44-SP!P44</f>
        <v>2339.0980415105005</v>
      </c>
      <c r="P51" s="4">
        <f>SP!Q4-SP!P4+SP!P44-SP!Q44</f>
        <v>-2826.8482003291429</v>
      </c>
      <c r="Q51" s="4">
        <f>SP!R4-SP!Q4+SP!Q44-SP!R44</f>
        <v>-554.06966616111458</v>
      </c>
      <c r="R51" s="4">
        <f>SP!S4-SP!R4+SP!R44-SP!S44</f>
        <v>-613.36104255207465</v>
      </c>
      <c r="S51" s="4">
        <f>SP!T4-SP!S4+SP!S44-SP!T44</f>
        <v>-610.80537154144258</v>
      </c>
      <c r="T51" s="4">
        <f ca="1">SP!U4-SP!T4+SP!T44-SP!U44</f>
        <v>-11300.855785638065</v>
      </c>
      <c r="U51" s="4">
        <f ca="1">SP!V4-SP!U4+SP!U44-SP!V44</f>
        <v>-561.17345005317475</v>
      </c>
      <c r="V51" s="4">
        <f ca="1">SP!W4-SP!V4+SP!V44-SP!W44</f>
        <v>-558.83522734462167</v>
      </c>
      <c r="W51" s="4">
        <f ca="1">SP!X4-SP!W4+SP!W44-SP!X44</f>
        <v>-556.50674723068369</v>
      </c>
      <c r="X51" s="4">
        <f ca="1">SP!Y4-SP!X4+SP!X44-SP!Y44</f>
        <v>-554.18796911722166</v>
      </c>
      <c r="Y51" s="4">
        <f ca="1">SP!Z4-SP!Y4+SP!Y44-SP!Z44</f>
        <v>-3254.3932539269736</v>
      </c>
      <c r="Z51" s="4">
        <f ca="1">SP!AA4-SP!Z4+SP!Z44-SP!AA44</f>
        <v>-538.31888068787521</v>
      </c>
      <c r="AA51" s="4">
        <f ca="1">SP!AB4-SP!AA4+SP!AA44-SP!AB44</f>
        <v>-627.42588535169489</v>
      </c>
      <c r="AB51" s="4">
        <f ca="1">SP!AC4-SP!AB4+SP!AB44-SP!AC44</f>
        <v>-6520.6458269981376</v>
      </c>
      <c r="AC51" s="4">
        <f ca="1">SP!AD4-SP!AC4+SP!AC44-SP!AD44</f>
        <v>-597.64225321690901</v>
      </c>
      <c r="AD51" s="4">
        <f ca="1">SP!AE4-SP!AD4+SP!AD44-SP!AE44</f>
        <v>-595.1520771618234</v>
      </c>
      <c r="AE51" s="4">
        <f ca="1">SP!AF4-SP!AE4+SP!AE44-SP!AF44</f>
        <v>-592.67227684031241</v>
      </c>
      <c r="AF51" s="4">
        <f ca="1">SP!AG4-SP!AF4+SP!AF44-SP!AG44</f>
        <v>-6931.3010762453778</v>
      </c>
      <c r="AG51" s="4">
        <f ca="1">SP!AH4-SP!AG4+SP!AG44-SP!AH44</f>
        <v>-561.32238786912058</v>
      </c>
      <c r="AH51" s="4">
        <f ca="1">SP!AI4-SP!AH4+SP!AH44-SP!AI44</f>
        <v>-558.98354458634276</v>
      </c>
      <c r="AI51" s="4">
        <f ca="1">SP!AJ4-SP!AI4+SP!AI44-SP!AJ44</f>
        <v>-556.65444648390985</v>
      </c>
      <c r="AJ51" s="4">
        <f ca="1">SP!AK4-SP!AJ4+SP!AJ44-SP!AK44</f>
        <v>-554.33505295688519</v>
      </c>
      <c r="AK51" s="4">
        <f ca="1">SP!AL4-SP!AK4+SP!AK44-SP!AL44</f>
        <v>-3245.267165418627</v>
      </c>
      <c r="AL51" s="4">
        <f ca="1">SP!AM4-SP!AL4+SP!AL44-SP!AM44</f>
        <v>-538.50337704698904</v>
      </c>
    </row>
    <row r="53" spans="2:38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25</vt:i4>
      </vt:variant>
      <vt:variant>
        <vt:lpstr>Intervalli denominati</vt:lpstr>
      </vt:variant>
      <vt:variant>
        <vt:i4>6</vt:i4>
      </vt:variant>
    </vt:vector>
  </HeadingPairs>
  <TitlesOfParts>
    <vt:vector size="31" baseType="lpstr">
      <vt:lpstr>Cover</vt:lpstr>
      <vt:lpstr>Cruscotto</vt:lpstr>
      <vt:lpstr>Caso</vt:lpstr>
      <vt:lpstr>SP Iniziale</vt:lpstr>
      <vt:lpstr>SP</vt:lpstr>
      <vt:lpstr>CE</vt:lpstr>
      <vt:lpstr>Variazioni finanziarie</vt:lpstr>
      <vt:lpstr>Variazioni patrimoniali</vt:lpstr>
      <vt:lpstr>Rendiconto Finanziario</vt:lpstr>
      <vt:lpstr>Rendiconto Finanziario Annuo</vt:lpstr>
      <vt:lpstr>SP_Annuo</vt:lpstr>
      <vt:lpstr>CE_Annuo</vt:lpstr>
      <vt:lpstr>Modulo vendite</vt:lpstr>
      <vt:lpstr>Modulo acquisti</vt:lpstr>
      <vt:lpstr>Modulo costi di gestione</vt:lpstr>
      <vt:lpstr>Modulo personale</vt:lpstr>
      <vt:lpstr>Modulo investimenti</vt:lpstr>
      <vt:lpstr>Modulo IVA</vt:lpstr>
      <vt:lpstr>Modulo Finanziamento</vt:lpstr>
      <vt:lpstr>Modulo Capitale Sociale</vt:lpstr>
      <vt:lpstr>Modulo IRES</vt:lpstr>
      <vt:lpstr>Modulo IRAP</vt:lpstr>
      <vt:lpstr>Elenchi</vt:lpstr>
      <vt:lpstr>DSCR</vt:lpstr>
      <vt:lpstr>LLCR</vt:lpstr>
      <vt:lpstr>aliquote</vt:lpstr>
      <vt:lpstr>dilazione</vt:lpstr>
      <vt:lpstr>immobilizzazioni</vt:lpstr>
      <vt:lpstr>liquidazioneiva</vt:lpstr>
      <vt:lpstr>mesi</vt:lpstr>
      <vt:lpstr>tipcosti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2018-07-09T19:47:58Z</dcterms:modified>
</cp:coreProperties>
</file>